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um001\Google Drive Streaming\My Drive\Overige bestanden\Klaverjassen\"/>
    </mc:Choice>
  </mc:AlternateContent>
  <xr:revisionPtr revIDLastSave="0" documentId="13_ncr:1_{D920A5B6-323A-4F09-B095-79EE26329882}" xr6:coauthVersionLast="47" xr6:coauthVersionMax="47" xr10:uidLastSave="{00000000-0000-0000-0000-000000000000}"/>
  <workbookProtection workbookAlgorithmName="SHA-512" workbookHashValue="p+GiWORapDhpdEmUNPrmYh4K+934vjZ/bC0SaEbKXYRed6F//aGnpRnUFvrqLJQwt/LR8HwO2iiaFqEy2KYLJg==" workbookSaltValue="heJyikq8CgIaMVUgs2JXuA==" workbookSpinCount="100000" lockStructure="1"/>
  <bookViews>
    <workbookView xWindow="-120" yWindow="-120" windowWidth="29040" windowHeight="15840" xr2:uid="{00000000-000D-0000-FFFF-FFFF00000000}"/>
  </bookViews>
  <sheets>
    <sheet name="Puntentelling" sheetId="1" r:id="rId1"/>
    <sheet name="Instellingen" sheetId="2" r:id="rId2"/>
    <sheet name="Instructies" sheetId="3" r:id="rId3"/>
    <sheet name="Berekeningen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H4" i="1"/>
  <c r="I3" i="4"/>
  <c r="H3" i="4"/>
  <c r="G3" i="4"/>
  <c r="F3" i="4"/>
  <c r="H2" i="1"/>
  <c r="E2" i="1"/>
  <c r="D4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H5" i="1" l="1"/>
  <c r="J5" i="1" s="1"/>
  <c r="D6" i="1" s="1"/>
  <c r="H6" i="1"/>
  <c r="J6" i="1" s="1"/>
  <c r="D7" i="1" s="1"/>
  <c r="H7" i="1"/>
  <c r="J7" i="1" s="1"/>
  <c r="D8" i="1" s="1"/>
  <c r="H8" i="1"/>
  <c r="J8" i="1" s="1"/>
  <c r="D9" i="1" s="1"/>
  <c r="H9" i="1"/>
  <c r="J9" i="1" s="1"/>
  <c r="D10" i="1" s="1"/>
  <c r="H10" i="1"/>
  <c r="J10" i="1" s="1"/>
  <c r="D11" i="1" s="1"/>
  <c r="H11" i="1"/>
  <c r="J11" i="1" s="1"/>
  <c r="D12" i="1" s="1"/>
  <c r="H12" i="1"/>
  <c r="J12" i="1" s="1"/>
  <c r="D13" i="1" s="1"/>
  <c r="H13" i="1"/>
  <c r="J13" i="1" s="1"/>
  <c r="D14" i="1" s="1"/>
  <c r="H14" i="1"/>
  <c r="J14" i="1" s="1"/>
  <c r="D15" i="1" s="1"/>
  <c r="H15" i="1"/>
  <c r="J15" i="1" s="1"/>
  <c r="D16" i="1" s="1"/>
  <c r="H16" i="1"/>
  <c r="J16" i="1" s="1"/>
  <c r="D17" i="1" s="1"/>
  <c r="H17" i="1"/>
  <c r="J17" i="1" s="1"/>
  <c r="D18" i="1" s="1"/>
  <c r="H18" i="1"/>
  <c r="J18" i="1" s="1"/>
  <c r="D19" i="1" s="1"/>
  <c r="H19" i="1"/>
  <c r="J19" i="1" s="1"/>
  <c r="J4" i="1" l="1"/>
  <c r="D5" i="1" s="1"/>
  <c r="E20" i="1"/>
  <c r="I6" i="4"/>
  <c r="H6" i="4"/>
  <c r="G6" i="4"/>
  <c r="F6" i="4"/>
  <c r="B7" i="2"/>
  <c r="B22" i="1" l="1"/>
  <c r="H20" i="1"/>
  <c r="M9" i="1"/>
  <c r="M8" i="1"/>
  <c r="M5" i="1"/>
  <c r="M4" i="1"/>
  <c r="C2" i="4"/>
  <c r="B2" i="4"/>
  <c r="D7" i="2"/>
  <c r="C14" i="2"/>
  <c r="C13" i="2"/>
  <c r="C4" i="1" l="1"/>
  <c r="C4" i="4" l="1"/>
  <c r="B4" i="4" l="1"/>
  <c r="B6" i="4"/>
  <c r="B7" i="4"/>
  <c r="B9" i="4"/>
  <c r="B13" i="4"/>
  <c r="B17" i="4"/>
  <c r="B5" i="4"/>
  <c r="B12" i="4"/>
  <c r="B14" i="4"/>
  <c r="B18" i="4"/>
  <c r="B10" i="4"/>
  <c r="B8" i="4"/>
  <c r="B11" i="4"/>
  <c r="B15" i="4"/>
  <c r="B19" i="4"/>
  <c r="B16" i="4"/>
  <c r="M7" i="1"/>
  <c r="M3" i="1" l="1"/>
  <c r="C5" i="1"/>
  <c r="C7" i="4" l="1"/>
  <c r="C12" i="4"/>
  <c r="C18" i="4"/>
  <c r="C10" i="4"/>
  <c r="C15" i="4"/>
  <c r="C16" i="4"/>
  <c r="C5" i="4"/>
  <c r="C17" i="4"/>
  <c r="C13" i="4"/>
  <c r="C14" i="4"/>
  <c r="C9" i="4"/>
  <c r="C6" i="4"/>
  <c r="C19" i="4"/>
  <c r="C8" i="4"/>
  <c r="C11" i="4"/>
  <c r="C6" i="1"/>
  <c r="C8" i="1"/>
  <c r="C7" i="1"/>
  <c r="C19" i="1"/>
  <c r="C18" i="1"/>
  <c r="C17" i="1"/>
  <c r="C16" i="1"/>
  <c r="C15" i="1"/>
  <c r="C14" i="1"/>
  <c r="C13" i="1"/>
  <c r="C12" i="1"/>
  <c r="C11" i="1"/>
  <c r="C10" i="1"/>
  <c r="C9" i="1"/>
  <c r="E21" i="1" l="1"/>
</calcChain>
</file>

<file path=xl/sharedStrings.xml><?xml version="1.0" encoding="utf-8"?>
<sst xmlns="http://schemas.openxmlformats.org/spreadsheetml/2006/main" count="37" uniqueCount="31">
  <si>
    <t>Punten</t>
  </si>
  <si>
    <t>Roem</t>
  </si>
  <si>
    <t>Totaal</t>
  </si>
  <si>
    <t>Deelt</t>
  </si>
  <si>
    <t>Zit ervoor</t>
  </si>
  <si>
    <t>Speler 3</t>
  </si>
  <si>
    <t>Speler 4</t>
  </si>
  <si>
    <t>Speelt</t>
  </si>
  <si>
    <t>Deler</t>
  </si>
  <si>
    <t>Cumsum</t>
  </si>
  <si>
    <t>Teams</t>
  </si>
  <si>
    <t>Team 1</t>
  </si>
  <si>
    <t>Team 2</t>
  </si>
  <si>
    <t>Spelers</t>
  </si>
  <si>
    <t>Spel#</t>
  </si>
  <si>
    <t>Begin met spelen en vul gedurende een handje de gehaalde roem in</t>
  </si>
  <si>
    <t>Instructies</t>
  </si>
  <si>
    <t>Eerste handje</t>
  </si>
  <si>
    <t>Zit ervoor dropdown menu</t>
  </si>
  <si>
    <t>Puntenverschil</t>
  </si>
  <si>
    <t>Spel</t>
  </si>
  <si>
    <t>Ga naar tabblad "Instellingen" en vul de teamnamen en spelernamen in in de gele velden</t>
  </si>
  <si>
    <t>Gebruik de twee dropdownmenu's op tabblad "Instellingen" (gele velden) om aan te geven wie het eerste handje heeft gedeeld en wie er het eerste handje voor zit</t>
  </si>
  <si>
    <t>Na het invoeren van de behaalde punten in handje 1 zal het bestand aangeven wie het volgende handje deelt en wie ervoor zit</t>
  </si>
  <si>
    <t>Tel aan het einde van een handje het aantal behaalde punten (zonder roem) van Team 1 en voer dit in in kolom E</t>
  </si>
  <si>
    <t>Wij</t>
  </si>
  <si>
    <t>Zij</t>
  </si>
  <si>
    <t>Herhaal stap 3-5 tot de boom voorbij is (= 16 handjes)</t>
  </si>
  <si>
    <t>- De punten kunnen alleen in kolom E worden ingevoerd, niet in kolom H. Het is wel mogelijk "=162-x" in te voeren in kolom E, waar 'x' staat voor het behaalde aantal punten van Team 2
- Verzaakt er iemand? Vul dan de naam van de verzaker in in kolom E. Let op: de naam moet exact de naam zijn als die is ingevuld op het tabblad "Instellingen", maar is niet hoofdlettergevoelig
  Kolom E zal 'WV' (wij verzaakt) of kolom H zal 'ZV' (zij verzaakt) aangeven. Dit voorkomt dat er 100 punten roem geteld worden voor het behalen van een PIT wanneer er 0 of 162 punten ingevoerd zouden worden</t>
  </si>
  <si>
    <t>laurens.antuma@outlook.com</t>
  </si>
  <si>
    <t>Heeft u op- of aanmerkingen of ideeën voor verbeteringen? Stuur een mailtje naar: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</si>
</sst>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theme="0" tint="-0.14999847407452621"/>
      </left>
      <right style="thick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indexed="64"/>
      </right>
      <top style="thin">
        <color theme="0" tint="-0.14999847407452621"/>
      </top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ck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ck">
        <color indexed="64"/>
      </bottom>
      <diagonal/>
    </border>
    <border>
      <left style="thick">
        <color indexed="64"/>
      </left>
      <right/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theme="0" tint="-0.1499984740745262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theme="0" tint="-0.14999847407452621"/>
      </bottom>
      <diagonal/>
    </border>
    <border>
      <left/>
      <right/>
      <top style="thick">
        <color indexed="64"/>
      </top>
      <bottom style="thin">
        <color theme="0" tint="-0.14999847407452621"/>
      </bottom>
      <diagonal/>
    </border>
    <border>
      <left style="thick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ck">
        <color indexed="64"/>
      </left>
      <right style="thin">
        <color theme="0" tint="-0.14999847407452621"/>
      </right>
      <top/>
      <bottom style="thick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indexed="64"/>
      </bottom>
      <diagonal/>
    </border>
    <border>
      <left/>
      <right style="thin">
        <color theme="0" tint="-0.14999847407452621"/>
      </right>
      <top style="thick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ck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indexed="64"/>
      </right>
      <top style="thick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indexed="64"/>
      </right>
      <top style="thick">
        <color indexed="64"/>
      </top>
      <bottom/>
      <diagonal/>
    </border>
    <border>
      <left style="thin">
        <color theme="0" tint="-0.14999847407452621"/>
      </left>
      <right style="thick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indexed="64"/>
      </right>
      <top/>
      <bottom/>
      <diagonal/>
    </border>
    <border>
      <left style="thin">
        <color theme="0" tint="-0.14999847407452621"/>
      </left>
      <right style="thick">
        <color indexed="64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Protection="1"/>
    <xf numFmtId="0" fontId="2" fillId="0" borderId="0" xfId="0" applyFont="1" applyProtection="1"/>
    <xf numFmtId="49" fontId="0" fillId="3" borderId="12" xfId="0" applyNumberFormat="1" applyFill="1" applyBorder="1" applyAlignment="1" applyProtection="1">
      <protection locked="0"/>
    </xf>
    <xf numFmtId="49" fontId="0" fillId="0" borderId="1" xfId="0" applyNumberFormat="1" applyBorder="1" applyProtection="1"/>
    <xf numFmtId="49" fontId="0" fillId="0" borderId="3" xfId="0" applyNumberFormat="1" applyBorder="1" applyProtection="1"/>
    <xf numFmtId="0" fontId="2" fillId="0" borderId="0" xfId="0" applyFont="1" applyFill="1" applyProtection="1"/>
    <xf numFmtId="0" fontId="2" fillId="0" borderId="0" xfId="0" applyNumberFormat="1" applyFont="1" applyProtection="1"/>
    <xf numFmtId="1" fontId="2" fillId="0" borderId="0" xfId="0" applyNumberFormat="1" applyFont="1" applyProtection="1"/>
    <xf numFmtId="0" fontId="0" fillId="0" borderId="0" xfId="0" applyBorder="1" applyAlignment="1" applyProtection="1"/>
    <xf numFmtId="0" fontId="1" fillId="0" borderId="0" xfId="0" applyFont="1" applyBorder="1" applyAlignment="1" applyProtection="1"/>
    <xf numFmtId="0" fontId="0" fillId="0" borderId="4" xfId="0" applyBorder="1" applyProtection="1"/>
    <xf numFmtId="0" fontId="0" fillId="3" borderId="12" xfId="0" applyFill="1" applyBorder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0" borderId="1" xfId="0" applyBorder="1" applyProtection="1"/>
    <xf numFmtId="49" fontId="0" fillId="3" borderId="15" xfId="0" applyNumberFormat="1" applyFill="1" applyBorder="1" applyAlignment="1" applyProtection="1">
      <protection locked="0"/>
    </xf>
    <xf numFmtId="49" fontId="0" fillId="0" borderId="2" xfId="0" applyNumberFormat="1" applyFont="1" applyBorder="1" applyAlignment="1" applyProtection="1"/>
    <xf numFmtId="49" fontId="0" fillId="0" borderId="2" xfId="0" applyNumberFormat="1" applyFont="1" applyBorder="1" applyProtection="1"/>
    <xf numFmtId="49" fontId="0" fillId="3" borderId="12" xfId="0" applyNumberFormat="1" applyFill="1" applyBorder="1" applyProtection="1">
      <protection locked="0"/>
    </xf>
    <xf numFmtId="49" fontId="0" fillId="0" borderId="5" xfId="0" applyNumberFormat="1" applyFont="1" applyBorder="1" applyProtection="1"/>
    <xf numFmtId="0" fontId="2" fillId="0" borderId="0" xfId="0" applyFont="1" applyAlignment="1" applyProtection="1"/>
    <xf numFmtId="49" fontId="2" fillId="0" borderId="0" xfId="0" applyNumberFormat="1" applyFont="1" applyProtection="1"/>
    <xf numFmtId="49" fontId="3" fillId="2" borderId="4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Protection="1"/>
    <xf numFmtId="49" fontId="4" fillId="0" borderId="0" xfId="0" applyNumberFormat="1" applyFont="1" applyProtection="1"/>
    <xf numFmtId="1" fontId="3" fillId="0" borderId="8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1" fontId="0" fillId="0" borderId="0" xfId="0" applyNumberFormat="1"/>
    <xf numFmtId="0" fontId="2" fillId="0" borderId="0" xfId="0" applyNumberFormat="1" applyFont="1" applyFill="1" applyBorder="1" applyAlignment="1" applyProtection="1"/>
    <xf numFmtId="49" fontId="0" fillId="3" borderId="16" xfId="0" applyNumberFormat="1" applyFill="1" applyBorder="1" applyAlignment="1" applyProtection="1">
      <protection locked="0"/>
    </xf>
    <xf numFmtId="49" fontId="0" fillId="3" borderId="14" xfId="0" applyNumberFormat="1" applyFill="1" applyBorder="1" applyProtection="1">
      <protection locked="0"/>
    </xf>
    <xf numFmtId="0" fontId="0" fillId="2" borderId="0" xfId="0" applyFill="1"/>
    <xf numFmtId="49" fontId="0" fillId="2" borderId="0" xfId="0" applyNumberFormat="1" applyFill="1"/>
    <xf numFmtId="49" fontId="6" fillId="2" borderId="0" xfId="0" applyNumberFormat="1" applyFont="1" applyFill="1" applyAlignment="1">
      <alignment horizontal="left" indent="2"/>
    </xf>
    <xf numFmtId="49" fontId="0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21" xfId="0" applyNumberFormat="1" applyFont="1" applyBorder="1" applyProtection="1"/>
    <xf numFmtId="0" fontId="2" fillId="0" borderId="22" xfId="0" applyNumberFormat="1" applyFont="1" applyBorder="1" applyProtection="1"/>
    <xf numFmtId="0" fontId="2" fillId="0" borderId="23" xfId="0" applyNumberFormat="1" applyFont="1" applyBorder="1" applyProtection="1"/>
    <xf numFmtId="49" fontId="1" fillId="0" borderId="0" xfId="0" applyNumberFormat="1" applyFont="1" applyBorder="1"/>
    <xf numFmtId="0" fontId="4" fillId="0" borderId="0" xfId="0" applyNumberFormat="1" applyFont="1" applyFill="1" applyBorder="1" applyAlignment="1" applyProtection="1"/>
    <xf numFmtId="0" fontId="0" fillId="0" borderId="0" xfId="0" applyFont="1" applyBorder="1" applyProtection="1"/>
    <xf numFmtId="0" fontId="0" fillId="0" borderId="4" xfId="0" applyFont="1" applyBorder="1" applyProtection="1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6" fillId="0" borderId="0" xfId="0" applyNumberFormat="1" applyFont="1" applyAlignment="1">
      <alignment horizontal="left" wrapText="1" indent="2"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horizontal="center" vertical="top"/>
    </xf>
    <xf numFmtId="0" fontId="0" fillId="0" borderId="27" xfId="0" applyBorder="1" applyProtection="1"/>
    <xf numFmtId="1" fontId="2" fillId="0" borderId="29" xfId="0" applyNumberFormat="1" applyFont="1" applyBorder="1" applyAlignment="1" applyProtection="1">
      <alignment horizontal="center"/>
    </xf>
    <xf numFmtId="1" fontId="2" fillId="0" borderId="31" xfId="0" applyNumberFormat="1" applyFont="1" applyBorder="1" applyAlignment="1" applyProtection="1">
      <alignment horizontal="center"/>
    </xf>
    <xf numFmtId="1" fontId="2" fillId="0" borderId="13" xfId="0" applyNumberFormat="1" applyFont="1" applyBorder="1" applyAlignment="1" applyProtection="1">
      <alignment horizontal="center"/>
    </xf>
    <xf numFmtId="0" fontId="2" fillId="0" borderId="25" xfId="0" applyNumberFormat="1" applyFont="1" applyBorder="1" applyAlignment="1" applyProtection="1">
      <alignment horizontal="left"/>
    </xf>
    <xf numFmtId="0" fontId="2" fillId="0" borderId="30" xfId="0" applyNumberFormat="1" applyFont="1" applyBorder="1" applyAlignment="1" applyProtection="1">
      <alignment horizontal="left"/>
    </xf>
    <xf numFmtId="49" fontId="3" fillId="2" borderId="10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1" fontId="2" fillId="0" borderId="38" xfId="0" applyNumberFormat="1" applyFont="1" applyBorder="1" applyAlignment="1" applyProtection="1">
      <alignment horizontal="center"/>
    </xf>
    <xf numFmtId="0" fontId="2" fillId="0" borderId="32" xfId="0" applyNumberFormat="1" applyFont="1" applyBorder="1" applyAlignment="1" applyProtection="1">
      <alignment horizontal="left"/>
    </xf>
    <xf numFmtId="0" fontId="2" fillId="0" borderId="17" xfId="0" applyNumberFormat="1" applyFont="1" applyBorder="1" applyAlignment="1" applyProtection="1">
      <alignment horizontal="left"/>
    </xf>
    <xf numFmtId="1" fontId="2" fillId="0" borderId="12" xfId="0" applyNumberFormat="1" applyFont="1" applyBorder="1" applyAlignment="1" applyProtection="1">
      <alignment horizontal="center"/>
    </xf>
    <xf numFmtId="1" fontId="2" fillId="0" borderId="39" xfId="0" applyNumberFormat="1" applyFont="1" applyBorder="1" applyAlignment="1" applyProtection="1">
      <alignment horizontal="center"/>
    </xf>
    <xf numFmtId="1" fontId="2" fillId="0" borderId="40" xfId="0" applyNumberFormat="1" applyFont="1" applyBorder="1" applyAlignment="1" applyProtection="1">
      <alignment horizontal="center"/>
    </xf>
    <xf numFmtId="1" fontId="2" fillId="0" borderId="41" xfId="0" applyNumberFormat="1" applyFont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</xf>
    <xf numFmtId="1" fontId="2" fillId="0" borderId="42" xfId="0" applyNumberFormat="1" applyFont="1" applyBorder="1" applyAlignment="1" applyProtection="1">
      <alignment horizontal="center"/>
    </xf>
    <xf numFmtId="0" fontId="2" fillId="0" borderId="38" xfId="0" applyNumberFormat="1" applyFont="1" applyBorder="1" applyAlignment="1" applyProtection="1">
      <alignment horizontal="left"/>
    </xf>
    <xf numFmtId="0" fontId="2" fillId="0" borderId="12" xfId="0" applyNumberFormat="1" applyFont="1" applyBorder="1" applyAlignment="1" applyProtection="1">
      <alignment horizontal="left"/>
    </xf>
    <xf numFmtId="0" fontId="2" fillId="0" borderId="40" xfId="0" applyNumberFormat="1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8" fillId="4" borderId="0" xfId="0" applyFont="1" applyFill="1"/>
    <xf numFmtId="0" fontId="10" fillId="4" borderId="0" xfId="1" applyFont="1" applyFill="1"/>
    <xf numFmtId="1" fontId="2" fillId="0" borderId="21" xfId="0" applyNumberFormat="1" applyFont="1" applyBorder="1"/>
    <xf numFmtId="1" fontId="2" fillId="0" borderId="22" xfId="0" applyNumberFormat="1" applyFont="1" applyBorder="1"/>
    <xf numFmtId="1" fontId="2" fillId="0" borderId="23" xfId="0" applyNumberFormat="1" applyFont="1" applyBorder="1"/>
    <xf numFmtId="0" fontId="4" fillId="0" borderId="7" xfId="0" applyFont="1" applyBorder="1" applyAlignment="1" applyProtection="1">
      <alignment horizontal="center"/>
    </xf>
    <xf numFmtId="0" fontId="3" fillId="2" borderId="9" xfId="0" applyNumberFormat="1" applyFont="1" applyFill="1" applyBorder="1" applyAlignment="1" applyProtection="1">
      <alignment horizontal="center"/>
    </xf>
    <xf numFmtId="0" fontId="3" fillId="2" borderId="7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1" fontId="5" fillId="2" borderId="5" xfId="0" applyNumberFormat="1" applyFont="1" applyFill="1" applyBorder="1" applyAlignment="1" applyProtection="1">
      <alignment horizontal="center"/>
    </xf>
    <xf numFmtId="1" fontId="5" fillId="2" borderId="4" xfId="0" applyNumberFormat="1" applyFont="1" applyFill="1" applyBorder="1" applyAlignment="1" applyProtection="1">
      <alignment horizontal="center"/>
    </xf>
    <xf numFmtId="1" fontId="5" fillId="2" borderId="3" xfId="0" applyNumberFormat="1" applyFont="1" applyFill="1" applyBorder="1" applyAlignment="1" applyProtection="1">
      <alignment horizontal="center"/>
    </xf>
    <xf numFmtId="1" fontId="5" fillId="2" borderId="26" xfId="0" applyNumberFormat="1" applyFont="1" applyFill="1" applyBorder="1" applyAlignment="1" applyProtection="1">
      <alignment horizontal="center"/>
    </xf>
    <xf numFmtId="1" fontId="5" fillId="2" borderId="27" xfId="0" applyNumberFormat="1" applyFont="1" applyFill="1" applyBorder="1" applyAlignment="1" applyProtection="1">
      <alignment horizontal="center"/>
    </xf>
    <xf numFmtId="1" fontId="5" fillId="2" borderId="24" xfId="0" applyNumberFormat="1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right" indent="1"/>
    </xf>
    <xf numFmtId="49" fontId="5" fillId="2" borderId="4" xfId="0" applyNumberFormat="1" applyFont="1" applyFill="1" applyBorder="1" applyAlignment="1" applyProtection="1">
      <alignment horizontal="right" indent="1"/>
    </xf>
    <xf numFmtId="49" fontId="5" fillId="2" borderId="3" xfId="0" applyNumberFormat="1" applyFont="1" applyFill="1" applyBorder="1" applyAlignment="1" applyProtection="1">
      <alignment horizontal="right" indent="1"/>
    </xf>
    <xf numFmtId="49" fontId="5" fillId="2" borderId="9" xfId="0" applyNumberFormat="1" applyFont="1" applyFill="1" applyBorder="1" applyAlignment="1" applyProtection="1">
      <alignment horizontal="right" indent="1"/>
    </xf>
    <xf numFmtId="49" fontId="5" fillId="2" borderId="7" xfId="0" applyNumberFormat="1" applyFont="1" applyFill="1" applyBorder="1" applyAlignment="1" applyProtection="1">
      <alignment horizontal="right" indent="1"/>
    </xf>
    <xf numFmtId="49" fontId="5" fillId="2" borderId="6" xfId="0" applyNumberFormat="1" applyFont="1" applyFill="1" applyBorder="1" applyAlignment="1" applyProtection="1">
      <alignment horizontal="right" indent="1"/>
    </xf>
    <xf numFmtId="0" fontId="1" fillId="0" borderId="13" xfId="0" applyNumberFormat="1" applyFont="1" applyFill="1" applyBorder="1" applyAlignment="1" applyProtection="1">
      <alignment horizontal="center"/>
    </xf>
    <xf numFmtId="0" fontId="1" fillId="0" borderId="28" xfId="0" applyNumberFormat="1" applyFont="1" applyFill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ill>
        <patternFill>
          <bgColor theme="0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FF1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Puntentelling!$M$3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Berekeningen!$A$3:$A$19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Berekeningen!$B$3:$B$19</c:f>
              <c:numCache>
                <c:formatCode>0</c:formatCode>
                <c:ptCount val="1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A53-4157-9523-ED5AD7E158A8}"/>
            </c:ext>
          </c:extLst>
        </c:ser>
        <c:ser>
          <c:idx val="1"/>
          <c:order val="1"/>
          <c:tx>
            <c:strRef>
              <c:f>Puntentelling!$M$7</c:f>
              <c:strCache>
                <c:ptCount val="1"/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Berekeningen!$A$3:$A$19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Berekeningen!$C$3:$C$19</c:f>
              <c:numCache>
                <c:formatCode>0</c:formatCode>
                <c:ptCount val="1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A53-4157-9523-ED5AD7E15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643736"/>
        <c:axId val="649643080"/>
      </c:scatterChart>
      <c:valAx>
        <c:axId val="649643736"/>
        <c:scaling>
          <c:orientation val="minMax"/>
          <c:max val="16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643080"/>
        <c:crosses val="autoZero"/>
        <c:crossBetween val="midCat"/>
        <c:majorUnit val="1"/>
      </c:valAx>
      <c:valAx>
        <c:axId val="649643080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643736"/>
        <c:crosses val="autoZero"/>
        <c:crossBetween val="midCat"/>
        <c:minorUnit val="1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559162350965984"/>
          <c:y val="0.71080058194239759"/>
          <c:w val="0.27565469563605249"/>
          <c:h val="0.1284733158355205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9746</xdr:colOff>
      <xdr:row>10</xdr:row>
      <xdr:rowOff>12467</xdr:rowOff>
    </xdr:from>
    <xdr:to>
      <xdr:col>18</xdr:col>
      <xdr:colOff>1</xdr:colOff>
      <xdr:row>20</xdr:row>
      <xdr:rowOff>273887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82E1DE-BCE8-441C-BF4C-0BC160691D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aurens.antuma@outlook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AE63"/>
  <sheetViews>
    <sheetView showGridLines="0" tabSelected="1" zoomScale="130" zoomScaleNormal="130" workbookViewId="0">
      <selection activeCell="E4" sqref="E4"/>
    </sheetView>
  </sheetViews>
  <sheetFormatPr defaultColWidth="9.140625" defaultRowHeight="15" x14ac:dyDescent="0.25"/>
  <cols>
    <col min="1" max="1" width="1.42578125" style="1" customWidth="1"/>
    <col min="2" max="2" width="5.140625" style="1" bestFit="1" customWidth="1"/>
    <col min="3" max="4" width="9.140625" style="1" customWidth="1"/>
    <col min="5" max="10" width="7.7109375" style="1" customWidth="1"/>
    <col min="11" max="11" width="5.7109375" style="1" customWidth="1"/>
    <col min="12" max="14" width="9.140625" style="1"/>
    <col min="15" max="17" width="9.140625" style="1" customWidth="1"/>
    <col min="18" max="18" width="9.140625" style="1"/>
    <col min="19" max="21" width="9.140625" style="1" customWidth="1"/>
    <col min="22" max="16384" width="9.140625" style="1"/>
  </cols>
  <sheetData>
    <row r="1" spans="2:19" ht="7.5" customHeight="1" thickBot="1" x14ac:dyDescent="0.3">
      <c r="B1" s="13"/>
      <c r="C1" s="13"/>
      <c r="D1" s="13"/>
      <c r="E1" s="13"/>
      <c r="F1" s="13"/>
      <c r="G1" s="13"/>
      <c r="H1" s="13"/>
      <c r="I1" s="13"/>
      <c r="J1" s="13"/>
    </row>
    <row r="2" spans="2:19" ht="17.45" customHeight="1" thickTop="1" x14ac:dyDescent="0.25">
      <c r="B2" s="63"/>
      <c r="C2" s="101"/>
      <c r="D2" s="102"/>
      <c r="E2" s="92" t="str">
        <f>Instellingen!B7</f>
        <v>Wij</v>
      </c>
      <c r="F2" s="93"/>
      <c r="G2" s="94"/>
      <c r="H2" s="92" t="str">
        <f>Instellingen!D7</f>
        <v>Zij</v>
      </c>
      <c r="I2" s="93"/>
      <c r="J2" s="94"/>
      <c r="K2" s="9"/>
      <c r="L2" s="9"/>
      <c r="M2" s="4"/>
      <c r="N2" s="4"/>
      <c r="O2" s="22"/>
      <c r="P2" s="4"/>
      <c r="Q2" s="4"/>
      <c r="R2" s="4"/>
      <c r="S2" s="4"/>
    </row>
    <row r="3" spans="2:19" ht="16.5" thickBot="1" x14ac:dyDescent="0.3">
      <c r="B3" s="62" t="s">
        <v>20</v>
      </c>
      <c r="C3" s="24" t="s">
        <v>3</v>
      </c>
      <c r="D3" s="25" t="s">
        <v>7</v>
      </c>
      <c r="E3" s="24" t="s">
        <v>0</v>
      </c>
      <c r="F3" s="24" t="s">
        <v>1</v>
      </c>
      <c r="G3" s="25" t="s">
        <v>2</v>
      </c>
      <c r="H3" s="24" t="s">
        <v>0</v>
      </c>
      <c r="I3" s="24" t="s">
        <v>1</v>
      </c>
      <c r="J3" s="25" t="s">
        <v>2</v>
      </c>
      <c r="M3" s="26" t="str">
        <f>IF(M4="","",Instellingen!B7)</f>
        <v/>
      </c>
      <c r="N3" s="4"/>
      <c r="O3" s="4"/>
      <c r="P3" s="27"/>
      <c r="Q3" s="4"/>
      <c r="R3" s="4"/>
      <c r="S3" s="4"/>
    </row>
    <row r="4" spans="2:19" ht="16.5" thickTop="1" x14ac:dyDescent="0.25">
      <c r="B4" s="28">
        <v>1</v>
      </c>
      <c r="C4" s="60" t="str">
        <f>IF(Instellingen!C11="","",Instellingen!$C$11)</f>
        <v/>
      </c>
      <c r="D4" s="73" t="str">
        <f>IF(Instellingen!$C$12="","",Instellingen!$C$12)</f>
        <v/>
      </c>
      <c r="E4" s="77"/>
      <c r="F4" s="78"/>
      <c r="G4" s="64" t="str">
        <f>IF(E4="","",
IF(D4="","",
IF(OR(E4=Instellingen!$B$8,E4=Instellingen!$C$8),"WV",
IF(OR(E4=Instellingen!$D$8,E4=Instellingen!$E$8),162+F4+I4,
IF(AND(E4=162,OR(D4=Instellingen!$B$8,D4=Instellingen!$C$8),I4=0),"PIT",
IF(AND(E4=162,OR(D4=Instellingen!$D$8,D4=Instellingen!$E$8)),162+F4+I4,
IF(AND(OR(D4=Instellingen!$B$8,D4=Instellingen!$C$8),E4+F4&gt;H4+I4),E4+F4,
IF(AND(OR(D4=Instellingen!$D$8,D4=Instellingen!$E$8),E4+F4&gt;=H4+I4),162+F4+I4,
IF(AND(OR(D4=Instellingen!$D$8,D4=Instellingen!$E$8),E4+F4&lt;H4+I4),E4+F4,"NAT")))))))))</f>
        <v/>
      </c>
      <c r="H4" s="57" t="str">
        <f>IF(E4="","",
IF(OR(E4=Berekeningen!$F$3,E4=Berekeningen!$G$3,E4=Berekeningen!$H$3,E4=Berekeningen!$I$3),E4,162-E4))</f>
        <v/>
      </c>
      <c r="I4" s="79"/>
      <c r="J4" s="68" t="str">
        <f>IF(H4="","",
IF(D4="","",
IF(OR(H4=Instellingen!$D$8,H4=Instellingen!$E$8),"ZV",
IF(OR(H4=Instellingen!$B$8,H4=Instellingen!$C$8),162+F4+I4,
IF(AND(H4=162,OR(D4=Instellingen!$D$8,D4=Instellingen!$E$8),F4=0),"PIT",
IF(AND(H4=162,OR(D4=Instellingen!$B$8,D4=Instellingen!$C$8)),162+F4+I4,
IF(AND(OR(D4=Instellingen!$D$8,D4=Instellingen!$E$8),H4+I4&gt;E4+F4),H4+I4,
IF(AND(OR(D4=Instellingen!$B$8,D4=Instellingen!$C$8),H4+I4&gt;=E4+F4),162+I4+F4,
IF(AND(OR(D4=Instellingen!$B$8,D4=Instellingen!$C$8),H4+I4&lt;E4+F4),H4+I4,"NAT")))))))))</f>
        <v/>
      </c>
      <c r="M4" s="9" t="str">
        <f>IF(Instellingen!B8="","",Instellingen!B8)</f>
        <v/>
      </c>
      <c r="N4" s="4"/>
      <c r="O4" s="4"/>
      <c r="P4" s="23"/>
      <c r="Q4" s="4"/>
      <c r="R4" s="4"/>
      <c r="S4" s="4"/>
    </row>
    <row r="5" spans="2:19" ht="15.75" x14ac:dyDescent="0.25">
      <c r="B5" s="30">
        <v>2</v>
      </c>
      <c r="C5" s="61" t="str">
        <f>IF(J4="","",IF(Instellingen!$C$12="","",Instellingen!$C$12))</f>
        <v/>
      </c>
      <c r="D5" s="74" t="str">
        <f>IF(J4="","",IF(Instellingen!$C$13="","",Instellingen!$C$13))</f>
        <v/>
      </c>
      <c r="E5" s="80"/>
      <c r="F5" s="81"/>
      <c r="G5" s="67" t="str">
        <f>IF(E5="","",
IF(D5="","",
IF(OR(E5=Instellingen!$B$8,E5=Instellingen!$C$8),"WV",
IF(OR(E5=Instellingen!$D$8,E5=Instellingen!$E$8),162+F5+I5,
IF(AND(E5=162,OR(D5=Instellingen!$B$8,D5=Instellingen!$C$8),I5=0),"PIT",
IF(AND(E5=162,OR(D5=Instellingen!$D$8,D5=Instellingen!$E$8)),162+F5+I5,
IF(AND(OR(D5=Instellingen!$B$8,D5=Instellingen!$C$8),E5+F5&gt;H5+I5),E5+F5,
IF(AND(OR(D5=Instellingen!$D$8,D5=Instellingen!$E$8),E5+F5&gt;=H5+I5),162+F5+I5,
IF(AND(OR(D5=Instellingen!$D$8,D5=Instellingen!$E$8),E5+F5&lt;H5+I5),E5+F5,"NAT")))))))))</f>
        <v/>
      </c>
      <c r="H5" s="58" t="str">
        <f>IF(E5="","",
IF(OR(E5=Instellingen!$B$8,E5=Instellingen!$C$8,E5=Instellingen!$D$8,E5=Instellingen!$E$8),E5,162-E5))</f>
        <v/>
      </c>
      <c r="I5" s="81"/>
      <c r="J5" s="72" t="str">
        <f>IF(H5="","",
IF(D5="","",
IF(OR(H5=Instellingen!$D$8,H5=Instellingen!$E$8),"ZV",
IF(OR(H5=Instellingen!$B$8,H5=Instellingen!$C$8),162+F5+I5,
IF(AND(H5=162,OR(D5=Instellingen!$D$8,D5=Instellingen!$E$8),F5=0),"PIT",
IF(AND(H5=162,OR(D5=Instellingen!$B$8,D5=Instellingen!$C$8)),162+F5+I5,
IF(AND(OR(D5=Instellingen!$D$8,D5=Instellingen!$E$8),H5+I5&gt;E5+F5),H5+I5,
IF(AND(OR(D5=Instellingen!$B$8,D5=Instellingen!$C$8),H5+I5&gt;=E5+F5),162+I5+F5,
IF(AND(OR(D5=Instellingen!$B$8,D5=Instellingen!$C$8),H5+I5&lt;E5+F5),H5+I5,"NAT")))))))))</f>
        <v/>
      </c>
      <c r="M5" s="9" t="str">
        <f>IF(Instellingen!C8="","",Instellingen!C8)</f>
        <v/>
      </c>
      <c r="N5" s="4"/>
      <c r="O5" s="4"/>
      <c r="P5" s="4"/>
      <c r="Q5" s="4"/>
      <c r="R5" s="4"/>
      <c r="S5" s="4"/>
    </row>
    <row r="6" spans="2:19" ht="15.75" x14ac:dyDescent="0.25">
      <c r="B6" s="30">
        <v>3</v>
      </c>
      <c r="C6" s="61" t="str">
        <f>IF(J5="","",IF(Instellingen!$C$13="","",Instellingen!$C$13))</f>
        <v/>
      </c>
      <c r="D6" s="74" t="str">
        <f>IF(J5="","",IF(Instellingen!$C$14="","",Instellingen!$C$14))</f>
        <v/>
      </c>
      <c r="E6" s="80"/>
      <c r="F6" s="81"/>
      <c r="G6" s="70" t="str">
        <f>IF(E6="","",
IF(D6="","",
IF(OR(E6=Instellingen!$B$8,E6=Instellingen!$C$8),"WV",
IF(OR(E6=Instellingen!$D$8,E6=Instellingen!$E$8),162+F6+I6,
IF(AND(E6=162,OR(D6=Instellingen!$B$8,D6=Instellingen!$C$8),I6=0),"PIT",
IF(AND(E6=162,OR(D6=Instellingen!$D$8,D6=Instellingen!$E$8)),162+F6+I6,
IF(AND(OR(D6=Instellingen!$B$8,D6=Instellingen!$C$8),E6+F6&gt;H6+I6),E6+F6,
IF(AND(OR(D6=Instellingen!$D$8,D6=Instellingen!$E$8),E6+F6&gt;=H6+I6),162+F6+I6,
IF(AND(OR(D6=Instellingen!$D$8,D6=Instellingen!$E$8),E6+F6&lt;H6+I6),E6+F6,"NAT")))))))))</f>
        <v/>
      </c>
      <c r="H6" s="58" t="str">
        <f>IF(E6="","",
IF(OR(E6=Instellingen!$B$8,E6=Instellingen!$C$8,E6=Instellingen!$D$8,E6=Instellingen!$E$8),E6,162-E6))</f>
        <v/>
      </c>
      <c r="I6" s="81"/>
      <c r="J6" s="72" t="str">
        <f>IF(H6="","",
IF(D6="","",
IF(OR(H6=Instellingen!$D$8,H6=Instellingen!$E$8),"ZV",
IF(OR(H6=Instellingen!$B$8,H6=Instellingen!$C$8),162+F6+I6,
IF(AND(H6=162,OR(D6=Instellingen!$D$8,D6=Instellingen!$E$8),F6=0),"PIT",
IF(AND(H6=162,OR(D6=Instellingen!$B$8,D6=Instellingen!$C$8)),162+F6+I6,
IF(AND(OR(D6=Instellingen!$D$8,D6=Instellingen!$E$8),H6+I6&gt;E6+F6),H6+I6,
IF(AND(OR(D6=Instellingen!$B$8,D6=Instellingen!$C$8),H6+I6&gt;=E6+F6),162+I6+F6,
IF(AND(OR(D6=Instellingen!$B$8,D6=Instellingen!$C$8),H6+I6&lt;E6+F6),H6+I6,"NAT")))))))))</f>
        <v/>
      </c>
      <c r="M6" s="4"/>
      <c r="N6" s="4"/>
      <c r="O6" s="4"/>
      <c r="P6" s="4"/>
      <c r="Q6" s="4"/>
      <c r="R6" s="4"/>
      <c r="S6" s="4"/>
    </row>
    <row r="7" spans="2:19" ht="15.75" x14ac:dyDescent="0.25">
      <c r="B7" s="30">
        <v>4</v>
      </c>
      <c r="C7" s="61" t="str">
        <f>IF(J6="","",IF(Instellingen!$C$14="","",Instellingen!$C$14))</f>
        <v/>
      </c>
      <c r="D7" s="74" t="str">
        <f>IF(J6="","",IF(Instellingen!$C$11="","",Instellingen!$C$11))</f>
        <v/>
      </c>
      <c r="E7" s="80"/>
      <c r="F7" s="81"/>
      <c r="G7" s="72" t="str">
        <f>IF(E7="","",
IF(D7="","",
IF(OR(E7=Instellingen!$B$8,E7=Instellingen!$C$8),"WV",
IF(OR(E7=Instellingen!$D$8,E7=Instellingen!$E$8),162+F7+I7,
IF(AND(E7=162,OR(D7=Instellingen!$B$8,D7=Instellingen!$C$8),I7=0),"PIT",
IF(AND(E7=162,OR(D7=Instellingen!$D$8,D7=Instellingen!$E$8)),162+F7+I7,
IF(AND(OR(D7=Instellingen!$B$8,D7=Instellingen!$C$8),E7+F7&gt;H7+I7),E7+F7,
IF(AND(OR(D7=Instellingen!$D$8,D7=Instellingen!$E$8),E7+F7&gt;=H7+I7),162+F7+I7,
IF(AND(OR(D7=Instellingen!$D$8,D7=Instellingen!$E$8),E7+F7&lt;H7+I7),E7+F7,"NAT")))))))))</f>
        <v/>
      </c>
      <c r="H7" s="58" t="str">
        <f>IF(E7="","",
IF(OR(E7=Instellingen!$B$8,E7=Instellingen!$C$8,E7=Instellingen!$D$8,E7=Instellingen!$E$8),E7,162-E7))</f>
        <v/>
      </c>
      <c r="I7" s="81"/>
      <c r="J7" s="72" t="str">
        <f>IF(H7="","",
IF(D7="","",
IF(OR(H7=Instellingen!$D$8,H7=Instellingen!$E$8),"ZV",
IF(OR(H7=Instellingen!$B$8,H7=Instellingen!$C$8),162+F7+I7,
IF(AND(H7=162,OR(D7=Instellingen!$D$8,D7=Instellingen!$E$8),F7=0),"PIT",
IF(AND(H7=162,OR(D7=Instellingen!$B$8,D7=Instellingen!$C$8)),162+F7+I7,
IF(AND(OR(D7=Instellingen!$D$8,D7=Instellingen!$E$8),H7+I7&gt;E7+F7),H7+I7,
IF(AND(OR(D7=Instellingen!$B$8,D7=Instellingen!$C$8),H7+I7&gt;=E7+F7),162+I7+F7,
IF(AND(OR(D7=Instellingen!$B$8,D7=Instellingen!$C$8),H7+I7&lt;E7+F7),H7+I7,"NAT")))))))))</f>
        <v/>
      </c>
      <c r="M7" s="26" t="str">
        <f>IF(M8="","",Instellingen!D7)</f>
        <v/>
      </c>
      <c r="N7" s="4"/>
      <c r="O7" s="4"/>
      <c r="P7" s="4"/>
      <c r="Q7" s="4"/>
      <c r="R7" s="4"/>
      <c r="S7" s="4"/>
    </row>
    <row r="8" spans="2:19" ht="15.75" x14ac:dyDescent="0.25">
      <c r="B8" s="30">
        <v>5</v>
      </c>
      <c r="C8" s="66" t="str">
        <f>IF(J7="","",IF(Instellingen!$C$11="","",Instellingen!$C$11))</f>
        <v/>
      </c>
      <c r="D8" s="75" t="str">
        <f>IF(J7="","",IF(Instellingen!$C$12="","",Instellingen!$C$12))</f>
        <v/>
      </c>
      <c r="E8" s="82"/>
      <c r="F8" s="83"/>
      <c r="G8" s="72" t="str">
        <f>IF(E8="","",
IF(D8="","",
IF(OR(E8=Instellingen!$B$8,E8=Instellingen!$C$8),"WV",
IF(OR(E8=Instellingen!$D$8,E8=Instellingen!$E$8),162+F8+I8,
IF(AND(E8=162,OR(D8=Instellingen!$B$8,D8=Instellingen!$C$8),I8=0),"PIT",
IF(AND(E8=162,OR(D8=Instellingen!$D$8,D8=Instellingen!$E$8)),162+F8+I8,
IF(AND(OR(D8=Instellingen!$B$8,D8=Instellingen!$C$8),E8+F8&gt;H8+I8),E8+F8,
IF(AND(OR(D8=Instellingen!$D$8,D8=Instellingen!$E$8),E8+F8&gt;=H8+I8),162+F8+I8,
IF(AND(OR(D8=Instellingen!$D$8,D8=Instellingen!$E$8),E8+F8&lt;H8+I8),E8+F8,"NAT")))))))))</f>
        <v/>
      </c>
      <c r="H8" s="59" t="str">
        <f>IF(E8="","",
IF(OR(E8=Instellingen!$B$8,E8=Instellingen!$C$8,E8=Instellingen!$D$8,E8=Instellingen!$E$8),E8,162-E8))</f>
        <v/>
      </c>
      <c r="I8" s="83"/>
      <c r="J8" s="72" t="str">
        <f>IF(H8="","",
IF(D8="","",
IF(OR(H8=Instellingen!$D$8,H8=Instellingen!$E$8),"ZV",
IF(OR(H8=Instellingen!$B$8,H8=Instellingen!$C$8),162+F8+I8,
IF(AND(H8=162,OR(D8=Instellingen!$D$8,D8=Instellingen!$E$8),F8=0),"PIT",
IF(AND(H8=162,OR(D8=Instellingen!$B$8,D8=Instellingen!$C$8)),162+F8+I8,
IF(AND(OR(D8=Instellingen!$D$8,D8=Instellingen!$E$8),H8+I8&gt;E8+F8),H8+I8,
IF(AND(OR(D8=Instellingen!$B$8,D8=Instellingen!$C$8),H8+I8&gt;=E8+F8),162+I8+F8,
IF(AND(OR(D8=Instellingen!$B$8,D8=Instellingen!$C$8),H8+I8&lt;E8+F8),H8+I8,"NAT")))))))))</f>
        <v/>
      </c>
      <c r="M8" s="9" t="str">
        <f>IF(Instellingen!D8="","",Instellingen!D8)</f>
        <v/>
      </c>
      <c r="N8" s="4"/>
      <c r="O8" s="4"/>
      <c r="P8" s="4"/>
      <c r="Q8" s="4"/>
      <c r="R8" s="4"/>
      <c r="S8" s="4"/>
    </row>
    <row r="9" spans="2:19" ht="15.75" x14ac:dyDescent="0.25">
      <c r="B9" s="30">
        <v>6</v>
      </c>
      <c r="C9" s="66" t="str">
        <f>IF(J8="","",IF(Instellingen!$C$12="","",Instellingen!$C$12))</f>
        <v/>
      </c>
      <c r="D9" s="75" t="str">
        <f>IF(J8="","",IF(Instellingen!$C$13="","",Instellingen!$C$13))</f>
        <v/>
      </c>
      <c r="E9" s="82"/>
      <c r="F9" s="83"/>
      <c r="G9" s="72" t="str">
        <f>IF(E9="","",
IF(D9="","",
IF(OR(E9=Instellingen!$B$8,E9=Instellingen!$C$8),"WV",
IF(OR(E9=Instellingen!$D$8,E9=Instellingen!$E$8),162+F9+I9,
IF(AND(E9=162,OR(D9=Instellingen!$B$8,D9=Instellingen!$C$8),I9=0),"PIT",
IF(AND(E9=162,OR(D9=Instellingen!$D$8,D9=Instellingen!$E$8)),162+F9+I9,
IF(AND(OR(D9=Instellingen!$B$8,D9=Instellingen!$C$8),E9+F9&gt;H9+I9),E9+F9,
IF(AND(OR(D9=Instellingen!$D$8,D9=Instellingen!$E$8),E9+F9&gt;=H9+I9),162+F9+I9,
IF(AND(OR(D9=Instellingen!$D$8,D9=Instellingen!$E$8),E9+F9&lt;H9+I9),E9+F9,"NAT")))))))))</f>
        <v/>
      </c>
      <c r="H9" s="59" t="str">
        <f>IF(E9="","",
IF(OR(E9=Instellingen!$B$8,E9=Instellingen!$C$8,E9=Instellingen!$D$8,E9=Instellingen!$E$8),E9,162-E9))</f>
        <v/>
      </c>
      <c r="I9" s="83"/>
      <c r="J9" s="72" t="str">
        <f>IF(H9="","",
IF(D9="","",
IF(OR(H9=Instellingen!$D$8,H9=Instellingen!$E$8),"ZV",
IF(OR(H9=Instellingen!$B$8,H9=Instellingen!$C$8),162+F9+I9,
IF(AND(H9=162,OR(D9=Instellingen!$D$8,D9=Instellingen!$E$8),F9=0),"PIT",
IF(AND(H9=162,OR(D9=Instellingen!$B$8,D9=Instellingen!$C$8)),162+F9+I9,
IF(AND(OR(D9=Instellingen!$D$8,D9=Instellingen!$E$8),H9+I9&gt;E9+F9),H9+I9,
IF(AND(OR(D9=Instellingen!$B$8,D9=Instellingen!$C$8),H9+I9&gt;=E9+F9),162+I9+F9,
IF(AND(OR(D9=Instellingen!$B$8,D9=Instellingen!$C$8),H9+I9&lt;E9+F9),H9+I9,"NAT")))))))))</f>
        <v/>
      </c>
      <c r="M9" s="9" t="str">
        <f>IF(Instellingen!E8="","",Instellingen!E8)</f>
        <v/>
      </c>
      <c r="N9" s="4"/>
      <c r="O9" s="4"/>
      <c r="P9" s="4"/>
      <c r="Q9" s="4"/>
      <c r="R9" s="4"/>
      <c r="S9" s="4"/>
    </row>
    <row r="10" spans="2:19" ht="15.75" x14ac:dyDescent="0.25">
      <c r="B10" s="30">
        <v>7</v>
      </c>
      <c r="C10" s="66" t="str">
        <f>IF(J9="","",IF(Instellingen!$C$13="","",Instellingen!$C$13))</f>
        <v/>
      </c>
      <c r="D10" s="75" t="str">
        <f>IF(J9="","",IF(Instellingen!$C$14="","",Instellingen!$C$14))</f>
        <v/>
      </c>
      <c r="E10" s="82"/>
      <c r="F10" s="83"/>
      <c r="G10" s="72" t="str">
        <f>IF(E10="","",
IF(D10="","",
IF(OR(E10=Instellingen!$B$8,E10=Instellingen!$C$8),"WV",
IF(OR(E10=Instellingen!$D$8,E10=Instellingen!$E$8),162+F10+I10,
IF(AND(E10=162,OR(D10=Instellingen!$B$8,D10=Instellingen!$C$8),I10=0),"PIT",
IF(AND(E10=162,OR(D10=Instellingen!$D$8,D10=Instellingen!$E$8)),162+F10+I10,
IF(AND(OR(D10=Instellingen!$B$8,D10=Instellingen!$C$8),E10+F10&gt;H10+I10),E10+F10,
IF(AND(OR(D10=Instellingen!$D$8,D10=Instellingen!$E$8),E10+F10&gt;=H10+I10),162+F10+I10,
IF(AND(OR(D10=Instellingen!$D$8,D10=Instellingen!$E$8),E10+F10&lt;H10+I10),E10+F10,"NAT")))))))))</f>
        <v/>
      </c>
      <c r="H10" s="59" t="str">
        <f>IF(E10="","",
IF(OR(E10=Instellingen!$B$8,E10=Instellingen!$C$8,E10=Instellingen!$D$8,E10=Instellingen!$E$8),E10,162-E10))</f>
        <v/>
      </c>
      <c r="I10" s="83"/>
      <c r="J10" s="67" t="str">
        <f>IF(H10="","",
IF(D10="","",
IF(OR(H10=Instellingen!$D$8,H10=Instellingen!$E$8),"ZV",
IF(OR(H10=Instellingen!$B$8,H10=Instellingen!$C$8),162+F10+I10,
IF(AND(H10=162,OR(D10=Instellingen!$D$8,D10=Instellingen!$E$8),F10=0),"PIT",
IF(AND(H10=162,OR(D10=Instellingen!$B$8,D10=Instellingen!$C$8)),162+F10+I10,
IF(AND(OR(D10=Instellingen!$D$8,D10=Instellingen!$E$8),H10+I10&gt;E10+F10),H10+I10,
IF(AND(OR(D10=Instellingen!$B$8,D10=Instellingen!$C$8),H10+I10&gt;=E10+F10),162+I10+F10,
IF(AND(OR(D10=Instellingen!$B$8,D10=Instellingen!$C$8),H10+I10&lt;E10+F10),H10+I10,"NAT")))))))))</f>
        <v/>
      </c>
      <c r="M10" s="4"/>
      <c r="N10" s="4"/>
      <c r="O10" s="4"/>
      <c r="P10" s="4"/>
      <c r="Q10" s="4"/>
      <c r="R10" s="4"/>
      <c r="S10" s="4"/>
    </row>
    <row r="11" spans="2:19" ht="15.75" x14ac:dyDescent="0.25">
      <c r="B11" s="30">
        <v>8</v>
      </c>
      <c r="C11" s="66" t="str">
        <f>IF(J10="","",IF(Instellingen!$C$14="","",Instellingen!$C$14))</f>
        <v/>
      </c>
      <c r="D11" s="75" t="str">
        <f>IF(J10="","",IF(Instellingen!$C$11="","",Instellingen!$C$11))</f>
        <v/>
      </c>
      <c r="E11" s="82"/>
      <c r="F11" s="83"/>
      <c r="G11" s="67" t="str">
        <f>IF(E11="","",
IF(D11="","",
IF(OR(E11=Instellingen!$B$8,E11=Instellingen!$C$8),"WV",
IF(OR(E11=Instellingen!$D$8,E11=Instellingen!$E$8),162+F11+I11,
IF(AND(E11=162,OR(D11=Instellingen!$B$8,D11=Instellingen!$C$8),I11=0),"PIT",
IF(AND(E11=162,OR(D11=Instellingen!$D$8,D11=Instellingen!$E$8)),162+F11+I11,
IF(AND(OR(D11=Instellingen!$B$8,D11=Instellingen!$C$8),E11+F11&gt;H11+I11),E11+F11,
IF(AND(OR(D11=Instellingen!$D$8,D11=Instellingen!$E$8),E11+F11&gt;=H11+I11),162+F11+I11,
IF(AND(OR(D11=Instellingen!$D$8,D11=Instellingen!$E$8),E11+F11&lt;H11+I11),E11+F11,"NAT")))))))))</f>
        <v/>
      </c>
      <c r="H11" s="59" t="str">
        <f>IF(E11="","",
IF(OR(E11=Instellingen!$B$8,E11=Instellingen!$C$8,E11=Instellingen!$D$8,E11=Instellingen!$E$8),E11,162-E11))</f>
        <v/>
      </c>
      <c r="I11" s="83"/>
      <c r="J11" s="69" t="str">
        <f>IF(H11="","",
IF(D11="","",
IF(OR(H11=Instellingen!$D$8,H11=Instellingen!$E$8),"ZV",
IF(OR(H11=Instellingen!$B$8,H11=Instellingen!$C$8),162+F11+I11,
IF(AND(H11=162,OR(D11=Instellingen!$D$8,D11=Instellingen!$E$8),F11=0),"PIT",
IF(AND(H11=162,OR(D11=Instellingen!$B$8,D11=Instellingen!$C$8)),162+F11+I11,
IF(AND(OR(D11=Instellingen!$D$8,D11=Instellingen!$E$8),H11+I11&gt;E11+F11),H11+I11,
IF(AND(OR(D11=Instellingen!$B$8,D11=Instellingen!$C$8),H11+I11&gt;=E11+F11),162+I11+F11,
IF(AND(OR(D11=Instellingen!$B$8,D11=Instellingen!$C$8),H11+I11&lt;E11+F11),H11+I11,"NAT")))))))))</f>
        <v/>
      </c>
      <c r="M11" s="4"/>
      <c r="N11" s="4"/>
      <c r="O11" s="4"/>
      <c r="P11" s="4"/>
      <c r="Q11" s="4"/>
      <c r="R11" s="4"/>
      <c r="S11" s="4"/>
    </row>
    <row r="12" spans="2:19" ht="15.75" x14ac:dyDescent="0.25">
      <c r="B12" s="30">
        <v>9</v>
      </c>
      <c r="C12" s="66" t="str">
        <f>IF(J11="","",IF(Instellingen!$C$11="","",Instellingen!$C$11))</f>
        <v/>
      </c>
      <c r="D12" s="75" t="str">
        <f>IF(J11="","",IF(Instellingen!$C$12="","",Instellingen!$C$12))</f>
        <v/>
      </c>
      <c r="E12" s="82"/>
      <c r="F12" s="83"/>
      <c r="G12" s="70" t="str">
        <f>IF(E12="","",
IF(D12="","",
IF(OR(E12=Instellingen!$B$8,E12=Instellingen!$C$8),"WV",
IF(OR(E12=Instellingen!$D$8,E12=Instellingen!$E$8),162+F12+I12,
IF(AND(E12=162,OR(D12=Instellingen!$B$8,D12=Instellingen!$C$8),I12=0),"PIT",
IF(AND(E12=162,OR(D12=Instellingen!$D$8,D12=Instellingen!$E$8)),162+F12+I12,
IF(AND(OR(D12=Instellingen!$B$8,D12=Instellingen!$C$8),E12+F12&gt;H12+I12),E12+F12,
IF(AND(OR(D12=Instellingen!$D$8,D12=Instellingen!$E$8),E12+F12&gt;=H12+I12),162+F12+I12,
IF(AND(OR(D12=Instellingen!$D$8,D12=Instellingen!$E$8),E12+F12&lt;H12+I12),E12+F12,"NAT")))))))))</f>
        <v/>
      </c>
      <c r="H12" s="59" t="str">
        <f>IF(E12="","",
IF(OR(E12=Instellingen!$B$8,E12=Instellingen!$C$8,E12=Instellingen!$D$8,E12=Instellingen!$E$8),E12,162-E12))</f>
        <v/>
      </c>
      <c r="I12" s="83"/>
      <c r="J12" s="70" t="str">
        <f>IF(H12="","",
IF(D12="","",
IF(OR(H12=Instellingen!$D$8,H12=Instellingen!$E$8),"ZV",
IF(OR(H12=Instellingen!$B$8,H12=Instellingen!$C$8),162+F12+I12,
IF(AND(H12=162,OR(D12=Instellingen!$D$8,D12=Instellingen!$E$8),F12=0),"PIT",
IF(AND(H12=162,OR(D12=Instellingen!$B$8,D12=Instellingen!$C$8)),162+F12+I12,
IF(AND(OR(D12=Instellingen!$D$8,D12=Instellingen!$E$8),H12+I12&gt;E12+F12),H12+I12,
IF(AND(OR(D12=Instellingen!$B$8,D12=Instellingen!$C$8),H12+I12&gt;=E12+F12),162+I12+F12,
IF(AND(OR(D12=Instellingen!$B$8,D12=Instellingen!$C$8),H12+I12&lt;E12+F12),H12+I12,"NAT")))))))))</f>
        <v/>
      </c>
      <c r="M12" s="4"/>
      <c r="N12" s="4"/>
      <c r="O12" s="4"/>
      <c r="P12" s="4"/>
      <c r="Q12" s="4"/>
      <c r="R12" s="4"/>
      <c r="S12" s="4"/>
    </row>
    <row r="13" spans="2:19" ht="15.75" x14ac:dyDescent="0.25">
      <c r="B13" s="30">
        <v>10</v>
      </c>
      <c r="C13" s="66" t="str">
        <f>IF(J12="","",IF(Instellingen!$C$12="","",Instellingen!$C$12))</f>
        <v/>
      </c>
      <c r="D13" s="75" t="str">
        <f>IF(J12="","",IF(Instellingen!$C$13="","",Instellingen!$C$13))</f>
        <v/>
      </c>
      <c r="E13" s="82"/>
      <c r="F13" s="83"/>
      <c r="G13" s="72" t="str">
        <f>IF(E13="","",
IF(D13="","",
IF(OR(E13=Instellingen!$B$8,E13=Instellingen!$C$8),"WV",
IF(OR(E13=Instellingen!$D$8,E13=Instellingen!$E$8),162+F13+I13,
IF(AND(E13=162,OR(D13=Instellingen!$B$8,D13=Instellingen!$C$8),I13=0),"PIT",
IF(AND(E13=162,OR(D13=Instellingen!$D$8,D13=Instellingen!$E$8)),162+F13+I13,
IF(AND(OR(D13=Instellingen!$B$8,D13=Instellingen!$C$8),E13+F13&gt;H13+I13),E13+F13,
IF(AND(OR(D13=Instellingen!$D$8,D13=Instellingen!$E$8),E13+F13&gt;=H13+I13),162+F13+I13,
IF(AND(OR(D13=Instellingen!$D$8,D13=Instellingen!$E$8),E13+F13&lt;H13+I13),E13+F13,"NAT")))))))))</f>
        <v/>
      </c>
      <c r="H13" s="59" t="str">
        <f>IF(E13="","",
IF(OR(E13=Instellingen!$B$8,E13=Instellingen!$C$8,E13=Instellingen!$D$8,E13=Instellingen!$E$8),E13,162-E13))</f>
        <v/>
      </c>
      <c r="I13" s="83"/>
      <c r="J13" s="67" t="str">
        <f>IF(H13="","",
IF(D13="","",
IF(OR(H13=Instellingen!$D$8,H13=Instellingen!$E$8),"ZV",
IF(OR(H13=Instellingen!$B$8,H13=Instellingen!$C$8),162+F13+I13,
IF(AND(H13=162,OR(D13=Instellingen!$D$8,D13=Instellingen!$E$8),F13=0),"PIT",
IF(AND(H13=162,OR(D13=Instellingen!$B$8,D13=Instellingen!$C$8)),162+F13+I13,
IF(AND(OR(D13=Instellingen!$D$8,D13=Instellingen!$E$8),H13+I13&gt;E13+F13),H13+I13,
IF(AND(OR(D13=Instellingen!$B$8,D13=Instellingen!$C$8),H13+I13&gt;=E13+F13),162+I13+F13,
IF(AND(OR(D13=Instellingen!$B$8,D13=Instellingen!$C$8),H13+I13&lt;E13+F13),H13+I13,"NAT")))))))))</f>
        <v/>
      </c>
      <c r="M13" s="4"/>
      <c r="N13" s="4"/>
      <c r="O13" s="4"/>
      <c r="P13" s="4"/>
      <c r="Q13" s="4"/>
      <c r="R13" s="4"/>
      <c r="S13" s="4"/>
    </row>
    <row r="14" spans="2:19" ht="15.75" x14ac:dyDescent="0.25">
      <c r="B14" s="30">
        <v>11</v>
      </c>
      <c r="C14" s="66" t="str">
        <f>IF(J13="","",IF(Instellingen!$C$13="","",Instellingen!$C$13))</f>
        <v/>
      </c>
      <c r="D14" s="75" t="str">
        <f>IF(J13="","",IF(Instellingen!$C$14="","",Instellingen!$C$14))</f>
        <v/>
      </c>
      <c r="E14" s="82"/>
      <c r="F14" s="83"/>
      <c r="G14" s="72" t="str">
        <f>IF(E14="","",
IF(D14="","",
IF(OR(E14=Instellingen!$B$8,E14=Instellingen!$C$8),"WV",
IF(OR(E14=Instellingen!$D$8,E14=Instellingen!$E$8),162+F14+I14,
IF(AND(E14=162,OR(D14=Instellingen!$B$8,D14=Instellingen!$C$8),I14=0),"PIT",
IF(AND(E14=162,OR(D14=Instellingen!$D$8,D14=Instellingen!$E$8)),162+F14+I14,
IF(AND(OR(D14=Instellingen!$B$8,D14=Instellingen!$C$8),E14+F14&gt;H14+I14),E14+F14,
IF(AND(OR(D14=Instellingen!$D$8,D14=Instellingen!$E$8),E14+F14&gt;=H14+I14),162+F14+I14,
IF(AND(OR(D14=Instellingen!$D$8,D14=Instellingen!$E$8),E14+F14&lt;H14+I14),E14+F14,"NAT")))))))))</f>
        <v/>
      </c>
      <c r="H14" s="59" t="str">
        <f>IF(E14="","",
IF(OR(E14=Instellingen!$B$8,E14=Instellingen!$C$8,E14=Instellingen!$D$8,E14=Instellingen!$E$8),E14,162-E14))</f>
        <v/>
      </c>
      <c r="I14" s="83"/>
      <c r="J14" s="67" t="str">
        <f>IF(H14="","",
IF(D14="","",
IF(OR(H14=Instellingen!$D$8,H14=Instellingen!$E$8),"ZV",
IF(OR(H14=Instellingen!$B$8,H14=Instellingen!$C$8),162+F14+I14,
IF(AND(H14=162,OR(D14=Instellingen!$D$8,D14=Instellingen!$E$8),F14=0),"PIT",
IF(AND(H14=162,OR(D14=Instellingen!$B$8,D14=Instellingen!$C$8)),162+F14+I14,
IF(AND(OR(D14=Instellingen!$D$8,D14=Instellingen!$E$8),H14+I14&gt;E14+F14),H14+I14,
IF(AND(OR(D14=Instellingen!$B$8,D14=Instellingen!$C$8),H14+I14&gt;=E14+F14),162+I14+F14,
IF(AND(OR(D14=Instellingen!$B$8,D14=Instellingen!$C$8),H14+I14&lt;E14+F14),H14+I14,"NAT")))))))))</f>
        <v/>
      </c>
      <c r="M14" s="4"/>
      <c r="N14" s="4"/>
      <c r="O14" s="4"/>
      <c r="P14" s="4"/>
      <c r="Q14" s="4"/>
      <c r="R14" s="4"/>
      <c r="S14" s="4"/>
    </row>
    <row r="15" spans="2:19" ht="15.75" x14ac:dyDescent="0.25">
      <c r="B15" s="30">
        <v>12</v>
      </c>
      <c r="C15" s="66" t="str">
        <f>IF(J14="","",IF(Instellingen!$C$14="","",Instellingen!$C$14))</f>
        <v/>
      </c>
      <c r="D15" s="75" t="str">
        <f>IF(J14="","",IF(Instellingen!$C$11="","",Instellingen!$C$11))</f>
        <v/>
      </c>
      <c r="E15" s="82"/>
      <c r="F15" s="83"/>
      <c r="G15" s="72" t="str">
        <f>IF(E15="","",
IF(D15="","",
IF(OR(E15=Instellingen!$B$8,E15=Instellingen!$C$8),"WV",
IF(OR(E15=Instellingen!$D$8,E15=Instellingen!$E$8),162+F15+I15,
IF(AND(E15=162,OR(D15=Instellingen!$B$8,D15=Instellingen!$C$8),I15=0),"PIT",
IF(AND(E15=162,OR(D15=Instellingen!$D$8,D15=Instellingen!$E$8)),162+F15+I15,
IF(AND(OR(D15=Instellingen!$B$8,D15=Instellingen!$C$8),E15+F15&gt;H15+I15),E15+F15,
IF(AND(OR(D15=Instellingen!$D$8,D15=Instellingen!$E$8),E15+F15&gt;=H15+I15),162+F15+I15,
IF(AND(OR(D15=Instellingen!$D$8,D15=Instellingen!$E$8),E15+F15&lt;H15+I15),E15+F15,"NAT")))))))))</f>
        <v/>
      </c>
      <c r="H15" s="59" t="str">
        <f>IF(E15="","",
IF(OR(E15=Instellingen!$B$8,E15=Instellingen!$C$8,E15=Instellingen!$D$8,E15=Instellingen!$E$8),E15,162-E15))</f>
        <v/>
      </c>
      <c r="I15" s="83"/>
      <c r="J15" s="70" t="str">
        <f>IF(H15="","",
IF(D15="","",
IF(OR(H15=Instellingen!$D$8,H15=Instellingen!$E$8),"ZV",
IF(OR(H15=Instellingen!$B$8,H15=Instellingen!$C$8),162+F15+I15,
IF(AND(H15=162,OR(D15=Instellingen!$D$8,D15=Instellingen!$E$8),F15=0),"PIT",
IF(AND(H15=162,OR(D15=Instellingen!$B$8,D15=Instellingen!$C$8)),162+F15+I15,
IF(AND(OR(D15=Instellingen!$D$8,D15=Instellingen!$E$8),H15+I15&gt;E15+F15),H15+I15,
IF(AND(OR(D15=Instellingen!$B$8,D15=Instellingen!$C$8),H15+I15&gt;=E15+F15),162+I15+F15,
IF(AND(OR(D15=Instellingen!$B$8,D15=Instellingen!$C$8),H15+I15&lt;E15+F15),H15+I15,"NAT")))))))))</f>
        <v/>
      </c>
      <c r="M15" s="4"/>
      <c r="N15" s="4"/>
      <c r="O15" s="4"/>
      <c r="P15" s="4"/>
      <c r="Q15" s="4"/>
      <c r="R15" s="4"/>
      <c r="S15" s="4"/>
    </row>
    <row r="16" spans="2:19" ht="15.75" x14ac:dyDescent="0.25">
      <c r="B16" s="30">
        <v>13</v>
      </c>
      <c r="C16" s="66" t="str">
        <f>IF(J15="","",IF(Instellingen!$C$11="","",Instellingen!$C$11))</f>
        <v/>
      </c>
      <c r="D16" s="75" t="str">
        <f>IF(J15="","",IF(Instellingen!$C$12="","",Instellingen!$C$12))</f>
        <v/>
      </c>
      <c r="E16" s="82"/>
      <c r="F16" s="83"/>
      <c r="G16" s="72" t="str">
        <f>IF(E16="","",
IF(D16="","",
IF(OR(E16=Instellingen!$B$8,E16=Instellingen!$C$8),"WV",
IF(OR(E16=Instellingen!$D$8,E16=Instellingen!$E$8),162+F16+I16,
IF(AND(E16=162,OR(D16=Instellingen!$B$8,D16=Instellingen!$C$8),I16=0),"PIT",
IF(AND(E16=162,OR(D16=Instellingen!$D$8,D16=Instellingen!$E$8)),162+F16+I16,
IF(AND(OR(D16=Instellingen!$B$8,D16=Instellingen!$C$8),E16+F16&gt;H16+I16),E16+F16,
IF(AND(OR(D16=Instellingen!$D$8,D16=Instellingen!$E$8),E16+F16&gt;=H16+I16),162+F16+I16,
IF(AND(OR(D16=Instellingen!$D$8,D16=Instellingen!$E$8),E16+F16&lt;H16+I16),E16+F16,"NAT")))))))))</f>
        <v/>
      </c>
      <c r="H16" s="59" t="str">
        <f>IF(E16="","",
IF(OR(E16=Instellingen!$B$8,E16=Instellingen!$C$8,E16=Instellingen!$D$8,E16=Instellingen!$E$8),E16,162-E16))</f>
        <v/>
      </c>
      <c r="I16" s="83"/>
      <c r="J16" s="67" t="str">
        <f>IF(H16="","",
IF(D16="","",
IF(OR(H16=Instellingen!$D$8,H16=Instellingen!$E$8),"ZV",
IF(OR(H16=Instellingen!$B$8,H16=Instellingen!$C$8),162+F16+I16,
IF(AND(H16=162,OR(D16=Instellingen!$D$8,D16=Instellingen!$E$8),F16=0),"PIT",
IF(AND(H16=162,OR(D16=Instellingen!$B$8,D16=Instellingen!$C$8)),162+F16+I16,
IF(AND(OR(D16=Instellingen!$D$8,D16=Instellingen!$E$8),H16+I16&gt;E16+F16),H16+I16,
IF(AND(OR(D16=Instellingen!$B$8,D16=Instellingen!$C$8),H16+I16&gt;=E16+F16),162+I16+F16,
IF(AND(OR(D16=Instellingen!$B$8,D16=Instellingen!$C$8),H16+I16&lt;E16+F16),H16+I16,"NAT")))))))))</f>
        <v/>
      </c>
      <c r="M16" s="4"/>
      <c r="N16" s="4"/>
      <c r="O16" s="4"/>
      <c r="P16" s="4"/>
      <c r="Q16" s="4"/>
      <c r="R16" s="4"/>
      <c r="S16" s="4"/>
    </row>
    <row r="17" spans="2:19" ht="15.75" x14ac:dyDescent="0.25">
      <c r="B17" s="30">
        <v>14</v>
      </c>
      <c r="C17" s="66" t="str">
        <f>IF(J16="","",IF(Instellingen!$C$12="","",Instellingen!$C$12))</f>
        <v/>
      </c>
      <c r="D17" s="75" t="str">
        <f>IF(J16="","",IF(Instellingen!$C$13="","",Instellingen!$C$13))</f>
        <v/>
      </c>
      <c r="E17" s="82"/>
      <c r="F17" s="83"/>
      <c r="G17" s="72" t="str">
        <f>IF(E17="","",
IF(D17="","",
IF(OR(E17=Instellingen!$B$8,E17=Instellingen!$C$8),"WV",
IF(OR(E17=Instellingen!$D$8,E17=Instellingen!$E$8),162+F17+I17,
IF(AND(E17=162,OR(D17=Instellingen!$B$8,D17=Instellingen!$C$8),I17=0),"PIT",
IF(AND(E17=162,OR(D17=Instellingen!$D$8,D17=Instellingen!$E$8)),162+F17+I17,
IF(AND(OR(D17=Instellingen!$B$8,D17=Instellingen!$C$8),E17+F17&gt;H17+I17),E17+F17,
IF(AND(OR(D17=Instellingen!$D$8,D17=Instellingen!$E$8),E17+F17&gt;=H17+I17),162+F17+I17,
IF(AND(OR(D17=Instellingen!$D$8,D17=Instellingen!$E$8),E17+F17&lt;H17+I17),E17+F17,"NAT")))))))))</f>
        <v/>
      </c>
      <c r="H17" s="59" t="str">
        <f>IF(E17="","",
IF(OR(E17=Instellingen!$B$8,E17=Instellingen!$C$8,E17=Instellingen!$D$8,E17=Instellingen!$E$8),E17,162-E17))</f>
        <v/>
      </c>
      <c r="I17" s="83"/>
      <c r="J17" s="70" t="str">
        <f>IF(H17="","",
IF(D17="","",
IF(OR(H17=Instellingen!$D$8,H17=Instellingen!$E$8),"ZV",
IF(OR(H17=Instellingen!$B$8,H17=Instellingen!$C$8),162+F17+I17,
IF(AND(H17=162,OR(D17=Instellingen!$D$8,D17=Instellingen!$E$8),F17=0),"PIT",
IF(AND(H17=162,OR(D17=Instellingen!$B$8,D17=Instellingen!$C$8)),162+F17+I17,
IF(AND(OR(D17=Instellingen!$D$8,D17=Instellingen!$E$8),H17+I17&gt;E17+F17),H17+I17,
IF(AND(OR(D17=Instellingen!$B$8,D17=Instellingen!$C$8),H17+I17&gt;=E17+F17),162+I17+F17,
IF(AND(OR(D17=Instellingen!$B$8,D17=Instellingen!$C$8),H17+I17&lt;E17+F17),H17+I17,"NAT")))))))))</f>
        <v/>
      </c>
      <c r="M17" s="4"/>
      <c r="N17" s="4"/>
      <c r="O17" s="4"/>
      <c r="P17" s="4"/>
      <c r="Q17" s="4"/>
      <c r="R17" s="4"/>
      <c r="S17" s="4"/>
    </row>
    <row r="18" spans="2:19" ht="15.75" x14ac:dyDescent="0.25">
      <c r="B18" s="30">
        <v>15</v>
      </c>
      <c r="C18" s="66" t="str">
        <f>IF(J17="","",IF(Instellingen!$C$13="","",Instellingen!$C$13))</f>
        <v/>
      </c>
      <c r="D18" s="75" t="str">
        <f>IF(J17="","",IF(Instellingen!$C$14="","",Instellingen!$C$14))</f>
        <v/>
      </c>
      <c r="E18" s="82"/>
      <c r="F18" s="83"/>
      <c r="G18" s="72" t="str">
        <f>IF(E18="","",
IF(D18="","",
IF(OR(E18=Instellingen!$B$8,E18=Instellingen!$C$8),"WV",
IF(OR(E18=Instellingen!$D$8,E18=Instellingen!$E$8),162+F18+I18,
IF(AND(E18=162,OR(D18=Instellingen!$B$8,D18=Instellingen!$C$8),I18=0),"PIT",
IF(AND(E18=162,OR(D18=Instellingen!$D$8,D18=Instellingen!$E$8)),162+F18+I18,
IF(AND(OR(D18=Instellingen!$B$8,D18=Instellingen!$C$8),E18+F18&gt;H18+I18),E18+F18,
IF(AND(OR(D18=Instellingen!$D$8,D18=Instellingen!$E$8),E18+F18&gt;=H18+I18),162+F18+I18,
IF(AND(OR(D18=Instellingen!$D$8,D18=Instellingen!$E$8),E18+F18&lt;H18+I18),E18+F18,"NAT")))))))))</f>
        <v/>
      </c>
      <c r="H18" s="59" t="str">
        <f>IF(E18="","",
IF(OR(E18=Instellingen!$B$8,E18=Instellingen!$C$8,E18=Instellingen!$D$8,E18=Instellingen!$E$8),E18,162-E18))</f>
        <v/>
      </c>
      <c r="I18" s="83"/>
      <c r="J18" s="67" t="str">
        <f>IF(H18="","",
IF(D18="","",
IF(OR(H18=Instellingen!$D$8,H18=Instellingen!$E$8),"ZV",
IF(OR(H18=Instellingen!$B$8,H18=Instellingen!$C$8),162+F18+I18,
IF(AND(H18=162,OR(D18=Instellingen!$D$8,D18=Instellingen!$E$8),F18=0),"PIT",
IF(AND(H18=162,OR(D18=Instellingen!$B$8,D18=Instellingen!$C$8)),162+F18+I18,
IF(AND(OR(D18=Instellingen!$D$8,D18=Instellingen!$E$8),H18+I18&gt;E18+F18),H18+I18,
IF(AND(OR(D18=Instellingen!$B$8,D18=Instellingen!$C$8),H18+I18&gt;=E18+F18),162+I18+F18,
IF(AND(OR(D18=Instellingen!$B$8,D18=Instellingen!$C$8),H18+I18&lt;E18+F18),H18+I18,"NAT")))))))))</f>
        <v/>
      </c>
      <c r="M18" s="4"/>
      <c r="N18" s="4"/>
      <c r="O18" s="4"/>
      <c r="P18" s="4"/>
      <c r="Q18" s="4"/>
      <c r="R18" s="4"/>
      <c r="S18" s="4"/>
    </row>
    <row r="19" spans="2:19" ht="16.5" thickBot="1" x14ac:dyDescent="0.3">
      <c r="B19" s="31">
        <v>16</v>
      </c>
      <c r="C19" s="65" t="str">
        <f>IF(J18="","",IF(Instellingen!$C$14="","",Instellingen!$C$14))</f>
        <v/>
      </c>
      <c r="D19" s="76" t="str">
        <f>IF(J18="","",IF(Instellingen!$C$11="","",Instellingen!$C$11))</f>
        <v/>
      </c>
      <c r="E19" s="84"/>
      <c r="F19" s="85"/>
      <c r="G19" s="71" t="str">
        <f>IF(E19="","",
IF(D19="","",
IF(OR(E19=Instellingen!$B$8,E19=Instellingen!$C$8),"WV",
IF(OR(E19=Instellingen!$D$8,E19=Instellingen!$E$8),162+F19+I19,
IF(AND(E19=162,OR(D19=Instellingen!$B$8,D19=Instellingen!$C$8),I19=0),"PIT",
IF(AND(E19=162,OR(D19=Instellingen!$D$8,D19=Instellingen!$E$8)),162+F19+I19,
IF(AND(OR(D19=Instellingen!$B$8,D19=Instellingen!$C$8),E19+F19&gt;H19+I19),E19+F19,
IF(AND(OR(D19=Instellingen!$D$8,D19=Instellingen!$E$8),E19+F19&gt;=H19+I19),162+F19+I19,
IF(AND(OR(D19=Instellingen!$D$8,D19=Instellingen!$E$8),E19+F19&lt;H19+I19),E19+F19,"NAT")))))))))</f>
        <v/>
      </c>
      <c r="H19" s="29" t="str">
        <f>IF(E19="","",
IF(OR(E19=Instellingen!$B$8,E19=Instellingen!$C$8,E19=Instellingen!$D$8,E19=Instellingen!$E$8),E19,162-E19))</f>
        <v/>
      </c>
      <c r="I19" s="85"/>
      <c r="J19" s="71" t="str">
        <f>IF(H19="","",
IF(D19="","",
IF(OR(H19=Instellingen!$D$8,H19=Instellingen!$E$8),"ZV",
IF(OR(H19=Instellingen!$B$8,H19=Instellingen!$C$8),162+F19+I19,
IF(AND(H19=162,OR(D19=Instellingen!$D$8,D19=Instellingen!$E$8),F19=0),"PIT",
IF(AND(H19=162,OR(D19=Instellingen!$B$8,D19=Instellingen!$C$8)),162+F19+I19,
IF(AND(OR(D19=Instellingen!$D$8,D19=Instellingen!$E$8),H19+I19&gt;E19+F19),H19+I19,
IF(AND(OR(D19=Instellingen!$B$8,D19=Instellingen!$C$8),H19+I19&gt;=E19+F19),162+I19+F19,
IF(AND(OR(D19=Instellingen!$B$8,D19=Instellingen!$C$8),H19+I19&lt;E19+F19),H19+I19,"NAT")))))))))</f>
        <v/>
      </c>
      <c r="M19" s="4"/>
      <c r="N19" s="4"/>
      <c r="O19" s="4"/>
      <c r="P19" s="4"/>
      <c r="Q19" s="4"/>
      <c r="R19" s="4"/>
      <c r="S19" s="4"/>
    </row>
    <row r="20" spans="2:19" ht="22.5" thickTop="1" thickBot="1" x14ac:dyDescent="0.4">
      <c r="B20" s="106" t="s">
        <v>2</v>
      </c>
      <c r="C20" s="107"/>
      <c r="D20" s="108"/>
      <c r="E20" s="99">
        <f>SUM(G4:G19)+
(COUNTIF(G4:G19,"PIT")*262)+
SUMIF(G4:G19,"PIT",F4:F19)</f>
        <v>0</v>
      </c>
      <c r="F20" s="99"/>
      <c r="G20" s="100"/>
      <c r="H20" s="98">
        <f>SUM(J4:J19)+
(COUNTIF(J4:J19,"PIT")*262)+
SUMIF(J4:J19,"PIT",I4:I19)</f>
        <v>0</v>
      </c>
      <c r="I20" s="99"/>
      <c r="J20" s="100"/>
      <c r="K20" s="4"/>
      <c r="L20" s="4"/>
      <c r="M20" s="4"/>
      <c r="N20" s="4"/>
      <c r="O20" s="4"/>
      <c r="P20" s="4"/>
      <c r="Q20" s="4"/>
      <c r="R20" s="4"/>
      <c r="S20" s="4"/>
    </row>
    <row r="21" spans="2:19" ht="22.5" thickTop="1" thickBot="1" x14ac:dyDescent="0.4">
      <c r="B21" s="103" t="s">
        <v>19</v>
      </c>
      <c r="C21" s="104"/>
      <c r="D21" s="105"/>
      <c r="E21" s="95">
        <f>ABS(E20-H20)</f>
        <v>0</v>
      </c>
      <c r="F21" s="96"/>
      <c r="G21" s="96"/>
      <c r="H21" s="96"/>
      <c r="I21" s="96"/>
      <c r="J21" s="97"/>
      <c r="K21" s="4"/>
      <c r="L21" s="4"/>
      <c r="M21" s="4"/>
      <c r="N21" s="4"/>
      <c r="O21" s="4"/>
      <c r="P21" s="4"/>
      <c r="Q21" s="4"/>
      <c r="R21" s="4"/>
      <c r="S21" s="4"/>
    </row>
    <row r="22" spans="2:19" ht="15.75" thickTop="1" x14ac:dyDescent="0.25">
      <c r="B22" s="91" t="str">
        <f>IF(COUNTBLANK(J4:J19)&lt;&gt;0,"",IF(E20&gt;H20,"De winst gaat naar "&amp;Instellingen!B8&amp;" en "&amp;Instellingen!C8&amp;IF(Instellingen!C3="",""," van team "&amp;Instellingen!C3)&amp;". Gefeliciteerd!",IF(H20&gt;E20,"De winst gaat naar "&amp;Instellingen!D8&amp;" en "&amp;Instellingen!E8&amp;IF(Instellingen!C4="",""," van team "&amp;Instellingen!C4)&amp;". Gefeliciteerd!","Gelijkspel!")))</f>
        <v/>
      </c>
      <c r="C22" s="91"/>
      <c r="D22" s="91"/>
      <c r="E22" s="91"/>
      <c r="F22" s="91"/>
      <c r="G22" s="91"/>
      <c r="H22" s="91"/>
      <c r="I22" s="91"/>
      <c r="J22" s="91"/>
      <c r="K22" s="32"/>
      <c r="L22" s="32"/>
      <c r="M22" s="32"/>
      <c r="N22" s="4"/>
      <c r="O22" s="4"/>
      <c r="P22" s="4"/>
      <c r="Q22" s="4"/>
      <c r="R22" s="4"/>
      <c r="S22" s="4"/>
    </row>
    <row r="23" spans="2:19" x14ac:dyDescent="0.25">
      <c r="B23" s="4"/>
      <c r="C23" s="4"/>
      <c r="D23" s="4"/>
      <c r="E23" s="4"/>
      <c r="F23" s="4"/>
      <c r="G23" s="4"/>
      <c r="H23" s="4"/>
      <c r="I23" s="4"/>
      <c r="J23" s="4"/>
      <c r="K23" s="32"/>
      <c r="L23" s="32"/>
      <c r="M23" s="32"/>
      <c r="N23" s="4"/>
      <c r="O23" s="4"/>
      <c r="P23" s="4"/>
      <c r="Q23" s="4"/>
      <c r="R23" s="4"/>
      <c r="S23" s="4"/>
    </row>
    <row r="24" spans="2:19" x14ac:dyDescent="0.25">
      <c r="B24" s="4"/>
      <c r="C24" s="4"/>
      <c r="D24" s="4"/>
      <c r="E24" s="4"/>
      <c r="F24" s="4"/>
      <c r="G24" s="4"/>
      <c r="H24" s="4"/>
      <c r="I24" s="4"/>
      <c r="J24" s="4"/>
      <c r="K24" s="32"/>
      <c r="L24" s="32"/>
      <c r="M24" s="32"/>
      <c r="N24" s="4"/>
      <c r="O24" s="4"/>
      <c r="P24" s="4"/>
      <c r="Q24" s="4"/>
      <c r="R24" s="4"/>
      <c r="S24" s="4"/>
    </row>
    <row r="25" spans="2:19" x14ac:dyDescent="0.25">
      <c r="B25" s="4"/>
      <c r="C25" s="4"/>
      <c r="D25" s="4"/>
      <c r="E25" s="4"/>
      <c r="F25" s="4"/>
      <c r="G25" s="4"/>
      <c r="H25" s="4"/>
      <c r="I25" s="4"/>
      <c r="J25" s="4"/>
      <c r="K25" s="32"/>
      <c r="L25" s="32"/>
      <c r="M25" s="32"/>
      <c r="N25" s="4"/>
      <c r="O25" s="4"/>
      <c r="P25" s="4"/>
      <c r="Q25" s="4"/>
      <c r="R25" s="4"/>
      <c r="S25" s="4"/>
    </row>
    <row r="26" spans="2:19" x14ac:dyDescent="0.25">
      <c r="B26" s="4"/>
      <c r="C26" s="4"/>
      <c r="D26" s="4"/>
      <c r="E26" s="4"/>
      <c r="F26" s="4"/>
      <c r="G26" s="4"/>
      <c r="H26" s="4"/>
      <c r="I26" s="4"/>
      <c r="J26" s="4"/>
      <c r="K26" s="32"/>
      <c r="L26" s="32"/>
      <c r="M26" s="32"/>
      <c r="N26" s="4"/>
      <c r="O26" s="4"/>
      <c r="P26" s="4"/>
      <c r="Q26" s="4"/>
      <c r="R26" s="4"/>
      <c r="S26" s="4"/>
    </row>
    <row r="27" spans="2:19" x14ac:dyDescent="0.25">
      <c r="B27" s="4"/>
      <c r="C27" s="4"/>
      <c r="D27" s="4"/>
      <c r="E27" s="4"/>
      <c r="F27" s="4"/>
      <c r="G27" s="4"/>
      <c r="H27" s="4"/>
      <c r="I27" s="4"/>
      <c r="J27" s="4"/>
      <c r="K27" s="32"/>
      <c r="L27" s="32"/>
      <c r="M27" s="32"/>
      <c r="N27" s="4"/>
      <c r="O27" s="4"/>
      <c r="P27" s="4"/>
      <c r="Q27" s="4"/>
      <c r="R27" s="4"/>
      <c r="S27" s="4"/>
    </row>
    <row r="28" spans="2:19" x14ac:dyDescent="0.25">
      <c r="B28" s="4"/>
      <c r="C28" s="4"/>
      <c r="D28" s="4"/>
      <c r="E28" s="4"/>
      <c r="F28" s="4"/>
      <c r="G28" s="4"/>
      <c r="H28" s="4"/>
      <c r="I28" s="4"/>
      <c r="J28" s="4"/>
      <c r="K28" s="32"/>
      <c r="L28" s="32"/>
      <c r="M28" s="32"/>
      <c r="N28" s="4"/>
      <c r="O28" s="4"/>
      <c r="P28" s="4"/>
      <c r="Q28" s="4"/>
      <c r="R28" s="4"/>
      <c r="S28" s="4"/>
    </row>
    <row r="29" spans="2:19" x14ac:dyDescent="0.25">
      <c r="B29" s="4"/>
      <c r="C29" s="4"/>
      <c r="D29" s="4"/>
      <c r="E29" s="4"/>
      <c r="F29" s="4"/>
      <c r="G29" s="4"/>
      <c r="H29" s="4"/>
      <c r="I29" s="4"/>
      <c r="J29" s="4"/>
      <c r="K29" s="32"/>
      <c r="L29" s="32"/>
      <c r="M29" s="32"/>
      <c r="N29" s="4"/>
      <c r="O29" s="4"/>
      <c r="P29" s="4"/>
      <c r="Q29" s="4"/>
      <c r="R29" s="4"/>
      <c r="S29" s="4"/>
    </row>
    <row r="30" spans="2:19" x14ac:dyDescent="0.25">
      <c r="B30" s="4"/>
      <c r="C30" s="4"/>
      <c r="D30" s="4"/>
      <c r="E30" s="4"/>
      <c r="F30" s="4"/>
      <c r="G30" s="4"/>
      <c r="H30" s="4"/>
      <c r="I30" s="4"/>
      <c r="J30" s="4"/>
      <c r="K30" s="32"/>
      <c r="L30" s="32"/>
      <c r="M30" s="32"/>
      <c r="N30" s="4"/>
      <c r="O30" s="4"/>
      <c r="P30" s="4"/>
      <c r="Q30" s="4"/>
      <c r="R30" s="4"/>
      <c r="S30" s="4"/>
    </row>
    <row r="31" spans="2:19" x14ac:dyDescent="0.25">
      <c r="B31" s="4"/>
      <c r="C31" s="4"/>
      <c r="D31" s="4"/>
      <c r="E31" s="4"/>
      <c r="F31" s="4"/>
      <c r="G31" s="4"/>
      <c r="H31" s="4"/>
      <c r="I31" s="8"/>
      <c r="J31" s="4"/>
      <c r="K31" s="32"/>
      <c r="L31" s="32"/>
      <c r="M31" s="32"/>
      <c r="N31" s="4"/>
      <c r="O31" s="4"/>
      <c r="P31" s="4"/>
      <c r="Q31" s="4"/>
      <c r="R31" s="4"/>
      <c r="S31" s="4"/>
    </row>
    <row r="32" spans="2:19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x14ac:dyDescent="0.25">
      <c r="B33" s="4"/>
      <c r="C33" s="4"/>
      <c r="D33" s="4"/>
      <c r="E33" s="4"/>
      <c r="F33" s="4"/>
      <c r="G33" s="4"/>
      <c r="H33" s="4"/>
      <c r="I33" s="32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x14ac:dyDescent="0.25">
      <c r="B34" s="4"/>
      <c r="C34" s="4"/>
      <c r="D34" s="4"/>
      <c r="E34" s="4"/>
      <c r="F34" s="4"/>
      <c r="G34" s="4"/>
      <c r="H34" s="4"/>
      <c r="I34" s="32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x14ac:dyDescent="0.25">
      <c r="B36" s="4"/>
      <c r="C36" s="4"/>
      <c r="D36" s="4"/>
      <c r="E36" s="4"/>
      <c r="F36" s="4"/>
      <c r="G36" s="4"/>
      <c r="H36" s="4"/>
      <c r="I36" s="32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25">
      <c r="B38" s="4"/>
      <c r="C38" s="4"/>
      <c r="D38" s="4"/>
      <c r="E38" s="4"/>
      <c r="F38" s="4"/>
      <c r="G38" s="4"/>
      <c r="H38" s="4"/>
      <c r="I38" s="32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x14ac:dyDescent="0.25">
      <c r="B39" s="4"/>
      <c r="C39" s="4"/>
      <c r="D39" s="4"/>
      <c r="E39" s="4"/>
      <c r="F39" s="4"/>
      <c r="G39" s="4"/>
      <c r="H39" s="4"/>
      <c r="I39" s="32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3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3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3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3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3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3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3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3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3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3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3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3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3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3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3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</sheetData>
  <sheetProtection algorithmName="SHA-512" hashValue="fGTaD9yMSWUb/uBR/6o/Ter/hbuvKSB9l2BHblef0toXZ04+6Ycgx02bBASGZqdL94EhXUpPER09CrujGZcOeg==" saltValue="cyUThJSDW3YqFY+7O91g9g==" spinCount="100000" sheet="1" objects="1" scenarios="1" selectLockedCells="1"/>
  <protectedRanges>
    <protectedRange sqref="E4:F19 I4:I19" name="Bereik1_2"/>
  </protectedRanges>
  <dataConsolidate/>
  <mergeCells count="9">
    <mergeCell ref="B22:J22"/>
    <mergeCell ref="E2:G2"/>
    <mergeCell ref="H2:J2"/>
    <mergeCell ref="E21:J21"/>
    <mergeCell ref="H20:J20"/>
    <mergeCell ref="E20:G20"/>
    <mergeCell ref="C2:D2"/>
    <mergeCell ref="B21:D21"/>
    <mergeCell ref="B20:D20"/>
  </mergeCells>
  <conditionalFormatting sqref="E20 H20">
    <cfRule type="colorScale" priority="57">
      <colorScale>
        <cfvo type="min"/>
        <cfvo type="percentile" val="50"/>
        <cfvo type="max"/>
        <color rgb="FFFF0000"/>
        <color theme="0"/>
        <color rgb="FF00B050"/>
      </colorScale>
    </cfRule>
    <cfRule type="colorScale" priority="58">
      <colorScale>
        <cfvo type="min"/>
        <cfvo type="percentile" val="50"/>
        <cfvo type="max"/>
        <color rgb="FFFF0000"/>
        <color theme="0"/>
        <color rgb="FF00B050"/>
      </colorScale>
    </cfRule>
  </conditionalFormatting>
  <conditionalFormatting sqref="C2:D2">
    <cfRule type="cellIs" dxfId="2" priority="2" operator="equal">
      <formula>"Laatste handje!"</formula>
    </cfRule>
    <cfRule type="cellIs" dxfId="1" priority="3" operator="equal">
      <formula>"Op de helft!"</formula>
    </cfRule>
  </conditionalFormatting>
  <conditionalFormatting sqref="E20:J20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Ongeldig aantal roem" error="Vul een geldig aantal roem in (20, 40 en elk tiental vanaf 50 tot en met 1000 punten)" xr:uid="{566B9597-276E-472B-B44A-40917FFE144D}">
          <x14:formula1>
            <xm:f>COUNTIF(Berekeningen!$L$2:$L$100,F4)&gt;0</xm:f>
          </x14:formula1>
          <xm:sqref>I4:I19 F4:F19</xm:sqref>
        </x14:dataValidation>
        <x14:dataValidation type="custom" allowBlank="1" showInputMessage="1" showErrorMessage="1" errorTitle="Ongeldig puntenaantal" error="Vul een geldig puntenaantal in (heel getal van 0 tot en met 162) of de exacte naam van een speler zoals in het tabblad &quot;Instellingen&quot;" xr:uid="{51B45F1A-28AD-4D74-842A-3303BD3959B4}">
          <x14:formula1>
            <xm:f>IF(ISNUMBER(E4),AND(E4-INT(E4)=0,E4&gt;=0,E4&lt;=162),OR(E4=Berekeningen!$F$3,E4=Berekeningen!$G$3,E4=Berekeningen!$H$3,E4=Berekeningen!$I$3))</xm:f>
          </x14:formula1>
          <xm:sqref>E4:E19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FBFF-E3FC-4BB6-91D0-6DAB3C623661}">
  <sheetPr codeName="Sheet2"/>
  <dimension ref="A1:E15"/>
  <sheetViews>
    <sheetView showGridLines="0" zoomScale="160" zoomScaleNormal="160" workbookViewId="0">
      <selection activeCell="B8" sqref="B8"/>
    </sheetView>
  </sheetViews>
  <sheetFormatPr defaultColWidth="9.140625" defaultRowHeight="15" x14ac:dyDescent="0.25"/>
  <cols>
    <col min="1" max="1" width="9.140625" style="1" customWidth="1"/>
    <col min="2" max="2" width="9.5703125" style="1" bestFit="1" customWidth="1"/>
    <col min="3" max="16384" width="9.140625" style="1"/>
  </cols>
  <sheetData>
    <row r="1" spans="1:5" ht="15.75" thickBot="1" x14ac:dyDescent="0.3">
      <c r="B1" s="13"/>
      <c r="C1" s="13"/>
    </row>
    <row r="2" spans="1:5" ht="15.75" thickTop="1" x14ac:dyDescent="0.25">
      <c r="A2" s="16"/>
      <c r="B2" s="113" t="s">
        <v>10</v>
      </c>
      <c r="C2" s="114"/>
      <c r="D2" s="12"/>
      <c r="E2" s="12"/>
    </row>
    <row r="3" spans="1:5" x14ac:dyDescent="0.25">
      <c r="A3" s="16"/>
      <c r="B3" s="48" t="s">
        <v>11</v>
      </c>
      <c r="C3" s="14" t="s">
        <v>25</v>
      </c>
      <c r="D3" s="3"/>
    </row>
    <row r="4" spans="1:5" ht="15.75" thickBot="1" x14ac:dyDescent="0.3">
      <c r="A4" s="16"/>
      <c r="B4" s="49" t="s">
        <v>12</v>
      </c>
      <c r="C4" s="15" t="s">
        <v>26</v>
      </c>
      <c r="D4" s="11"/>
    </row>
    <row r="5" spans="1:5" ht="16.5" thickTop="1" thickBot="1" x14ac:dyDescent="0.3">
      <c r="B5" s="56"/>
      <c r="C5" s="13"/>
      <c r="D5" s="13"/>
      <c r="E5" s="13"/>
    </row>
    <row r="6" spans="1:5" ht="15.75" thickTop="1" x14ac:dyDescent="0.25">
      <c r="A6" s="16"/>
      <c r="B6" s="115" t="s">
        <v>13</v>
      </c>
      <c r="C6" s="116"/>
      <c r="D6" s="116"/>
      <c r="E6" s="117"/>
    </row>
    <row r="7" spans="1:5" x14ac:dyDescent="0.25">
      <c r="A7" s="16"/>
      <c r="B7" s="118" t="str">
        <f>IF(C3="",B3,C3)</f>
        <v>Wij</v>
      </c>
      <c r="C7" s="109"/>
      <c r="D7" s="109" t="str">
        <f>IF(C4="",B4,C4)</f>
        <v>Zij</v>
      </c>
      <c r="E7" s="110"/>
    </row>
    <row r="8" spans="1:5" ht="15.75" thickBot="1" x14ac:dyDescent="0.3">
      <c r="A8" s="16"/>
      <c r="B8" s="35"/>
      <c r="C8" s="17"/>
      <c r="D8" s="17"/>
      <c r="E8" s="36"/>
    </row>
    <row r="9" spans="1:5" ht="16.5" thickTop="1" thickBot="1" x14ac:dyDescent="0.3">
      <c r="C9" s="11"/>
      <c r="D9" s="2"/>
      <c r="E9" s="3"/>
    </row>
    <row r="10" spans="1:5" ht="15.75" thickTop="1" x14ac:dyDescent="0.25">
      <c r="B10" s="111" t="s">
        <v>17</v>
      </c>
      <c r="C10" s="112"/>
      <c r="D10" s="11"/>
      <c r="E10" s="3"/>
    </row>
    <row r="11" spans="1:5" x14ac:dyDescent="0.25">
      <c r="B11" s="18" t="s">
        <v>8</v>
      </c>
      <c r="C11" s="5"/>
      <c r="D11" s="3"/>
      <c r="E11" s="3"/>
    </row>
    <row r="12" spans="1:5" x14ac:dyDescent="0.25">
      <c r="B12" s="19" t="s">
        <v>4</v>
      </c>
      <c r="C12" s="20"/>
    </row>
    <row r="13" spans="1:5" x14ac:dyDescent="0.25">
      <c r="B13" s="19" t="s">
        <v>5</v>
      </c>
      <c r="C13" s="6" t="str">
        <f>IF(C11="","",IF(C11=B8,C8,IF(C11=C8,B8,IF(C11=D8,E8,IF(C11=E8,D8,"")))))</f>
        <v/>
      </c>
      <c r="D13" s="3"/>
      <c r="E13" s="3"/>
    </row>
    <row r="14" spans="1:5" ht="15.75" thickBot="1" x14ac:dyDescent="0.3">
      <c r="A14" s="3"/>
      <c r="B14" s="21" t="s">
        <v>6</v>
      </c>
      <c r="C14" s="7" t="str">
        <f>IF(C12="","",IF(C12=B8,C8,IF(C12=C8,B8,IF(C12=D8,E8,IF(C12=E8,D8,"")))))</f>
        <v/>
      </c>
      <c r="D14" s="3"/>
      <c r="E14" s="3"/>
    </row>
    <row r="15" spans="1:5" ht="15.75" thickTop="1" x14ac:dyDescent="0.25"/>
  </sheetData>
  <sheetProtection algorithmName="SHA-512" hashValue="C2vVxFOCA3J+v6RsJuAGv/9NsufbPuv3imRwst17iVwm9ivDjX2hJ5wAqUAmgKWkSGp2y0banNFttygCsju60Q==" saltValue="MRpkGQe+88cTqBJGrmzGYg==" spinCount="100000" sheet="1" objects="1" scenarios="1" selectLockedCells="1"/>
  <mergeCells count="5">
    <mergeCell ref="D7:E7"/>
    <mergeCell ref="B10:C10"/>
    <mergeCell ref="B2:C2"/>
    <mergeCell ref="B6:E6"/>
    <mergeCell ref="B7:C7"/>
  </mergeCells>
  <dataValidations count="1">
    <dataValidation type="list" allowBlank="1" showInputMessage="1" showErrorMessage="1" errorTitle="Speler niet gevonden" error="Kies een bestaande speler" sqref="C11" xr:uid="{00000000-0002-0000-0000-000000000000}">
      <formula1>$B$8:$E$8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peler niet gevonden" error="Kies een bestaande speler" xr:uid="{BE36B2E3-0F21-4346-91F2-A4C7A170FBA3}">
          <x14:formula1>
            <xm:f>Berekeningen!$F$6:$I$6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48781-CA3C-4F9D-97FD-D4391267155D}">
  <sheetPr codeName="Sheet3"/>
  <dimension ref="A1:C16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7.7109375" style="37" customWidth="1"/>
    <col min="2" max="2" width="172.28515625" style="37" bestFit="1" customWidth="1"/>
    <col min="3" max="3" width="9.140625" style="37" customWidth="1"/>
    <col min="4" max="16384" width="9.140625" style="37"/>
  </cols>
  <sheetData>
    <row r="1" spans="1:3" ht="18.75" customHeight="1" x14ac:dyDescent="0.3">
      <c r="A1" s="119" t="s">
        <v>16</v>
      </c>
      <c r="B1" s="119"/>
      <c r="C1" s="41"/>
    </row>
    <row r="2" spans="1:3" x14ac:dyDescent="0.25">
      <c r="A2" s="55">
        <v>1</v>
      </c>
      <c r="B2" s="51" t="s">
        <v>21</v>
      </c>
      <c r="C2" s="38"/>
    </row>
    <row r="3" spans="1:3" x14ac:dyDescent="0.25">
      <c r="A3" s="55">
        <v>2</v>
      </c>
      <c r="B3" s="51" t="s">
        <v>22</v>
      </c>
      <c r="C3" s="38"/>
    </row>
    <row r="4" spans="1:3" x14ac:dyDescent="0.25">
      <c r="A4" s="55">
        <v>3</v>
      </c>
      <c r="B4" s="51" t="s">
        <v>15</v>
      </c>
      <c r="C4" s="38"/>
    </row>
    <row r="5" spans="1:3" x14ac:dyDescent="0.25">
      <c r="A5" s="55">
        <v>4</v>
      </c>
      <c r="B5" s="52" t="s">
        <v>24</v>
      </c>
      <c r="C5" s="38"/>
    </row>
    <row r="6" spans="1:3" ht="36.75" x14ac:dyDescent="0.25">
      <c r="A6" s="55"/>
      <c r="B6" s="53" t="s">
        <v>28</v>
      </c>
      <c r="C6" s="39"/>
    </row>
    <row r="7" spans="1:3" x14ac:dyDescent="0.25">
      <c r="A7" s="55">
        <v>5</v>
      </c>
      <c r="B7" s="51" t="s">
        <v>23</v>
      </c>
      <c r="C7" s="38"/>
    </row>
    <row r="8" spans="1:3" x14ac:dyDescent="0.25">
      <c r="A8" s="55">
        <v>6</v>
      </c>
      <c r="B8" s="54" t="s">
        <v>27</v>
      </c>
      <c r="C8" s="40"/>
    </row>
    <row r="15" spans="1:3" x14ac:dyDescent="0.25">
      <c r="A15" s="86" t="s">
        <v>30</v>
      </c>
    </row>
    <row r="16" spans="1:3" x14ac:dyDescent="0.25">
      <c r="A16" s="87" t="s">
        <v>29</v>
      </c>
    </row>
  </sheetData>
  <sheetProtection algorithmName="SHA-512" hashValue="pWXlLHKqg5AaINrkGG2eICQDxmWlhfzReWJ+vzSIFHsbXS08PxPvky83DOYUlYXDU+gGPiDyNmaVlVZj0CznmA==" saltValue="E/6tp1cXkQKlcThj5XheJA==" spinCount="100000" sheet="1" objects="1" scenarios="1" selectLockedCells="1"/>
  <mergeCells count="1">
    <mergeCell ref="A1:B1"/>
  </mergeCells>
  <hyperlinks>
    <hyperlink ref="A16" r:id="rId1" display="mailto:laurens.antuma@outlook.com" xr:uid="{4AA7DE5E-CC84-4E25-ACD2-B5AB6A3D4A87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A3BC1-B18D-4BD1-B37D-43E3FF82CB5B}">
  <sheetPr codeName="Sheet4"/>
  <dimension ref="A1:M100"/>
  <sheetViews>
    <sheetView workbookViewId="0">
      <selection sqref="A1:C1"/>
    </sheetView>
  </sheetViews>
  <sheetFormatPr defaultRowHeight="15" x14ac:dyDescent="0.25"/>
  <cols>
    <col min="6" max="6" width="9.140625" customWidth="1"/>
  </cols>
  <sheetData>
    <row r="1" spans="1:13" ht="15" customHeight="1" thickBot="1" x14ac:dyDescent="0.3">
      <c r="A1" s="120" t="s">
        <v>9</v>
      </c>
      <c r="B1" s="120"/>
      <c r="C1" s="120"/>
      <c r="D1" s="50"/>
      <c r="E1" s="42"/>
      <c r="F1" s="42"/>
      <c r="G1" s="42"/>
      <c r="H1" s="42"/>
      <c r="I1" s="42"/>
      <c r="J1" s="42"/>
      <c r="L1" s="27" t="s">
        <v>1</v>
      </c>
      <c r="M1" s="4"/>
    </row>
    <row r="2" spans="1:13" ht="15" customHeight="1" x14ac:dyDescent="0.25">
      <c r="A2" s="46" t="s">
        <v>14</v>
      </c>
      <c r="B2" s="47" t="str">
        <f>IF(Instellingen!C3="",Instellingen!B3,Instellingen!C3)</f>
        <v>Wij</v>
      </c>
      <c r="C2" s="47" t="str">
        <f>IF(Instellingen!C4="",Instellingen!B4,Instellingen!C4)</f>
        <v>Zij</v>
      </c>
      <c r="D2" s="47"/>
      <c r="E2" s="34"/>
      <c r="F2" s="124" t="s">
        <v>13</v>
      </c>
      <c r="G2" s="125"/>
      <c r="H2" s="125"/>
      <c r="I2" s="126"/>
      <c r="L2" s="10">
        <v>0</v>
      </c>
      <c r="M2" s="4"/>
    </row>
    <row r="3" spans="1:13" ht="15" customHeight="1" thickBot="1" x14ac:dyDescent="0.3">
      <c r="A3" s="33">
        <v>0</v>
      </c>
      <c r="B3" s="33">
        <v>0</v>
      </c>
      <c r="C3" s="33">
        <v>0</v>
      </c>
      <c r="D3" s="33"/>
      <c r="E3" s="33"/>
      <c r="F3" s="88" t="str">
        <f>IF(Instellingen!B8="","Speler 1",Instellingen!B8)</f>
        <v>Speler 1</v>
      </c>
      <c r="G3" s="89" t="str">
        <f>IF(Instellingen!C8="","Speler 2",Instellingen!C8)</f>
        <v>Speler 2</v>
      </c>
      <c r="H3" s="89" t="str">
        <f>IF(Instellingen!D8="","Speler 3",Instellingen!D8)</f>
        <v>Speler 3</v>
      </c>
      <c r="I3" s="90" t="str">
        <f>IF(Instellingen!E8="","Speler 4",Instellingen!E8)</f>
        <v>Speler 4</v>
      </c>
      <c r="L3" s="10">
        <v>20</v>
      </c>
      <c r="M3" s="4"/>
    </row>
    <row r="4" spans="1:13" ht="15" customHeight="1" thickBot="1" x14ac:dyDescent="0.3">
      <c r="A4" s="33">
        <v>1</v>
      </c>
      <c r="B4" s="10" t="e">
        <f>IF(Puntentelling!G4="",NA(),(SUM(Puntentelling!$G$4:G4)+(COUNTIF(Puntentelling!$G$4:G4,"PIT")*262)+SUMIF(Puntentelling!$G$4:G4,"PIT",Puntentelling!$F$4:F4)))</f>
        <v>#N/A</v>
      </c>
      <c r="C4" s="10" t="e">
        <f>IF(Puntentelling!J4="",NA(),(SUM(Puntentelling!$J$4:J4)+(COUNTIF(Puntentelling!$J$4:J4,"PIT")*262)+SUMIF(Puntentelling!$J$4:J4,"PIT",Puntentelling!$I$4:I4)))</f>
        <v>#N/A</v>
      </c>
      <c r="D4" s="10"/>
      <c r="E4" s="10"/>
      <c r="F4" s="10"/>
      <c r="G4" s="10"/>
      <c r="H4" s="10"/>
      <c r="I4" s="10"/>
      <c r="J4" s="10"/>
      <c r="L4" s="10">
        <v>40</v>
      </c>
      <c r="M4" s="4"/>
    </row>
    <row r="5" spans="1:13" ht="15" customHeight="1" x14ac:dyDescent="0.25">
      <c r="A5" s="33">
        <v>2</v>
      </c>
      <c r="B5" s="10" t="e">
        <f>IF(Puntentelling!G5="",NA(),(SUM(Puntentelling!$G$4:G5)+(COUNTIF(Puntentelling!$G$4:G5,"PIT")*262)+SUMIF(Puntentelling!$G$4:G5,"PIT",Puntentelling!$F$4:F5)))</f>
        <v>#N/A</v>
      </c>
      <c r="C5" s="10" t="e">
        <f>IF(Puntentelling!J5="",NA(),(SUM(Puntentelling!$J$4:J5)+(COUNTIF(Puntentelling!$J$4:J5,"PIT")*262)+SUMIF(Puntentelling!$J$4:J5,"PIT",Puntentelling!$I$4:I5)))</f>
        <v>#N/A</v>
      </c>
      <c r="D5" s="10"/>
      <c r="E5" s="10"/>
      <c r="F5" s="121" t="s">
        <v>18</v>
      </c>
      <c r="G5" s="122"/>
      <c r="H5" s="122"/>
      <c r="I5" s="123"/>
      <c r="J5" s="10"/>
      <c r="L5" s="10">
        <v>50</v>
      </c>
      <c r="M5" s="4"/>
    </row>
    <row r="6" spans="1:13" ht="15" customHeight="1" thickBot="1" x14ac:dyDescent="0.3">
      <c r="A6" s="33">
        <v>3</v>
      </c>
      <c r="B6" s="10" t="e">
        <f>IF(Puntentelling!G6="",NA(),(SUM(Puntentelling!$G$4:G6)+(COUNTIF(Puntentelling!$G$4:G6,"PIT")*262)+SUMIF(Puntentelling!$G$4:G6,"PIT",Puntentelling!$F$4:F6)))</f>
        <v>#N/A</v>
      </c>
      <c r="C6" s="10" t="e">
        <f>IF(Puntentelling!J6="",NA(),(SUM(Puntentelling!$J$4:J6)+(COUNTIF(Puntentelling!$J$4:J6,"PIT")*262)+SUMIF(Puntentelling!$J$4:J6,"PIT",Puntentelling!$I$4:I6)))</f>
        <v>#N/A</v>
      </c>
      <c r="D6" s="10"/>
      <c r="E6" s="10"/>
      <c r="F6" s="43" t="str">
        <f>IF(Instellingen!C11="","",IF(OR(Instellingen!C11=Instellingen!D8,Instellingen!C11=Instellingen!E8),Instellingen!B8,""))</f>
        <v/>
      </c>
      <c r="G6" s="44" t="str">
        <f>IF(Instellingen!C11="","",IF(OR(Instellingen!C11=Instellingen!D8,Instellingen!C11=Instellingen!E8),Instellingen!C8,""))</f>
        <v/>
      </c>
      <c r="H6" s="44" t="str">
        <f>IF(Instellingen!C11="","",IF(OR(Instellingen!C11=Instellingen!B8,Instellingen!C11=Instellingen!C8),Instellingen!D8,""))</f>
        <v/>
      </c>
      <c r="I6" s="45" t="str">
        <f>IF(Instellingen!C11="","",IF(OR(Instellingen!C11=Instellingen!B8,Instellingen!C11=Instellingen!C8),Instellingen!E8,""))</f>
        <v/>
      </c>
      <c r="J6" s="10"/>
      <c r="L6" s="10">
        <v>60</v>
      </c>
      <c r="M6" s="4"/>
    </row>
    <row r="7" spans="1:13" ht="15" customHeight="1" x14ac:dyDescent="0.25">
      <c r="A7" s="33">
        <v>4</v>
      </c>
      <c r="B7" s="10" t="e">
        <f>IF(Puntentelling!G7="",NA(),(SUM(Puntentelling!$G$4:G7)+(COUNTIF(Puntentelling!$G$4:G7,"PIT")*262)+SUMIF(Puntentelling!$G$4:G7,"PIT",Puntentelling!$F$4:F7)))</f>
        <v>#N/A</v>
      </c>
      <c r="C7" s="10" t="e">
        <f>IF(Puntentelling!J7="",NA(),(SUM(Puntentelling!$J$4:J7)+(COUNTIF(Puntentelling!$J$4:J7,"PIT")*262)+SUMIF(Puntentelling!$J$4:J7,"PIT",Puntentelling!$I$4:I7)))</f>
        <v>#N/A</v>
      </c>
      <c r="D7" s="10"/>
      <c r="E7" s="10"/>
      <c r="J7" s="10"/>
      <c r="L7" s="10">
        <v>70</v>
      </c>
      <c r="M7" s="4"/>
    </row>
    <row r="8" spans="1:13" ht="15" customHeight="1" x14ac:dyDescent="0.25">
      <c r="A8" s="33">
        <v>5</v>
      </c>
      <c r="B8" s="10" t="e">
        <f>IF(Puntentelling!G8="",NA(),(SUM(Puntentelling!$G$4:G8)+(COUNTIF(Puntentelling!$G$4:G8,"PIT")*262)+SUMIF(Puntentelling!$G$4:G8,"PIT",Puntentelling!$F$4:F8)))</f>
        <v>#N/A</v>
      </c>
      <c r="C8" s="10" t="e">
        <f>IF(Puntentelling!J8="",NA(),(SUM(Puntentelling!$J$4:J8)+(COUNTIF(Puntentelling!$J$4:J8,"PIT")*262)+SUMIF(Puntentelling!$J$4:J8,"PIT",Puntentelling!$I$4:I8)))</f>
        <v>#N/A</v>
      </c>
      <c r="D8" s="10"/>
      <c r="E8" s="10"/>
      <c r="J8" s="10"/>
      <c r="L8" s="10">
        <v>80</v>
      </c>
      <c r="M8" s="4"/>
    </row>
    <row r="9" spans="1:13" ht="15" customHeight="1" x14ac:dyDescent="0.25">
      <c r="A9" s="33">
        <v>6</v>
      </c>
      <c r="B9" s="10" t="e">
        <f>IF(Puntentelling!G9="",NA(),(SUM(Puntentelling!$G$4:G9)+(COUNTIF(Puntentelling!$G$4:G9,"PIT")*262)+SUMIF(Puntentelling!$G$4:G9,"PIT",Puntentelling!$F$4:F9)))</f>
        <v>#N/A</v>
      </c>
      <c r="C9" s="10" t="e">
        <f>IF(Puntentelling!J9="",NA(),(SUM(Puntentelling!$J$4:J9)+(COUNTIF(Puntentelling!$J$4:J9,"PIT")*262)+SUMIF(Puntentelling!$J$4:J9,"PIT",Puntentelling!$I$4:I9)))</f>
        <v>#N/A</v>
      </c>
      <c r="D9" s="10"/>
      <c r="E9" s="10"/>
      <c r="J9" s="10"/>
      <c r="L9" s="10">
        <v>90</v>
      </c>
      <c r="M9" s="4"/>
    </row>
    <row r="10" spans="1:13" ht="15" customHeight="1" x14ac:dyDescent="0.25">
      <c r="A10" s="33">
        <v>7</v>
      </c>
      <c r="B10" s="10" t="e">
        <f>IF(Puntentelling!G10="",NA(),(SUM(Puntentelling!$G$4:G10)+(COUNTIF(Puntentelling!$G$4:G10,"PIT")*262)+SUMIF(Puntentelling!$G$4:G10,"PIT",Puntentelling!$F$4:F10)))</f>
        <v>#N/A</v>
      </c>
      <c r="C10" s="10" t="e">
        <f>IF(Puntentelling!J10="",NA(),(SUM(Puntentelling!$J$4:J10)+(COUNTIF(Puntentelling!$J$4:J10,"PIT")*262)+SUMIF(Puntentelling!$J$4:J10,"PIT",Puntentelling!$I$4:I10)))</f>
        <v>#N/A</v>
      </c>
      <c r="D10" s="10"/>
      <c r="E10" s="10"/>
      <c r="J10" s="10"/>
      <c r="L10" s="10">
        <v>100</v>
      </c>
      <c r="M10" s="4"/>
    </row>
    <row r="11" spans="1:13" ht="15" customHeight="1" x14ac:dyDescent="0.25">
      <c r="A11" s="33">
        <v>8</v>
      </c>
      <c r="B11" s="10" t="e">
        <f>IF(Puntentelling!G11="",NA(),(SUM(Puntentelling!$G$4:G11)+(COUNTIF(Puntentelling!$G$4:G11,"PIT")*262)+SUMIF(Puntentelling!$G$4:G11,"PIT",Puntentelling!$F$4:F11)))</f>
        <v>#N/A</v>
      </c>
      <c r="C11" s="10" t="e">
        <f>IF(Puntentelling!J11="",NA(),(SUM(Puntentelling!$J$4:J11)+(COUNTIF(Puntentelling!$J$4:J11,"PIT")*262)+SUMIF(Puntentelling!$J$4:J11,"PIT",Puntentelling!$I$4:I11)))</f>
        <v>#N/A</v>
      </c>
      <c r="D11" s="10"/>
      <c r="E11" s="10"/>
      <c r="I11" s="4"/>
      <c r="J11" s="10"/>
      <c r="L11" s="10">
        <v>110</v>
      </c>
      <c r="M11" s="4"/>
    </row>
    <row r="12" spans="1:13" ht="15" customHeight="1" x14ac:dyDescent="0.25">
      <c r="A12" s="33">
        <v>9</v>
      </c>
      <c r="B12" s="10" t="e">
        <f>IF(Puntentelling!G12="",NA(),(SUM(Puntentelling!$G$4:G12)+(COUNTIF(Puntentelling!$G$4:G12,"PIT")*262)+SUMIF(Puntentelling!$G$4:G12,"PIT",Puntentelling!$F$4:F12)))</f>
        <v>#N/A</v>
      </c>
      <c r="C12" s="10" t="e">
        <f>IF(Puntentelling!J12="",NA(),(SUM(Puntentelling!$J$4:J12)+(COUNTIF(Puntentelling!$J$4:J12,"PIT")*262)+SUMIF(Puntentelling!$J$4:J12,"PIT",Puntentelling!$I$4:I12)))</f>
        <v>#N/A</v>
      </c>
      <c r="D12" s="10"/>
      <c r="E12" s="10"/>
      <c r="I12" s="4"/>
      <c r="J12" s="10"/>
      <c r="L12" s="10">
        <v>120</v>
      </c>
      <c r="M12" s="4"/>
    </row>
    <row r="13" spans="1:13" ht="15" customHeight="1" x14ac:dyDescent="0.25">
      <c r="A13" s="33">
        <v>10</v>
      </c>
      <c r="B13" s="10" t="e">
        <f>IF(Puntentelling!G13="",NA(),(SUM(Puntentelling!$G$4:G13)+(COUNTIF(Puntentelling!$G$4:G13,"PIT")*262)+SUMIF(Puntentelling!$G$4:G13,"PIT",Puntentelling!$F$4:F13)))</f>
        <v>#N/A</v>
      </c>
      <c r="C13" s="10" t="e">
        <f>IF(Puntentelling!J13="",NA(),(SUM(Puntentelling!$J$4:J13)+(COUNTIF(Puntentelling!$J$4:J13,"PIT")*262)+SUMIF(Puntentelling!$J$4:J13,"PIT",Puntentelling!$I$4:I13)))</f>
        <v>#N/A</v>
      </c>
      <c r="D13" s="10"/>
      <c r="E13" s="10"/>
      <c r="I13" s="4"/>
      <c r="J13" s="10"/>
      <c r="L13" s="10">
        <v>130</v>
      </c>
      <c r="M13" s="4"/>
    </row>
    <row r="14" spans="1:13" ht="15" customHeight="1" x14ac:dyDescent="0.25">
      <c r="A14" s="33">
        <v>11</v>
      </c>
      <c r="B14" s="10" t="e">
        <f>IF(Puntentelling!G14="",NA(),(SUM(Puntentelling!$G$4:G14)+(COUNTIF(Puntentelling!$G$4:G14,"PIT")*262)+SUMIF(Puntentelling!$G$4:G14,"PIT",Puntentelling!$F$4:F14)))</f>
        <v>#N/A</v>
      </c>
      <c r="C14" s="10" t="e">
        <f>IF(Puntentelling!J14="",NA(),(SUM(Puntentelling!$J$4:J14)+(COUNTIF(Puntentelling!$J$4:J14,"PIT")*262)+SUMIF(Puntentelling!$J$4:J14,"PIT",Puntentelling!$I$4:I14)))</f>
        <v>#N/A</v>
      </c>
      <c r="D14" s="10"/>
      <c r="E14" s="10"/>
      <c r="I14" s="4"/>
      <c r="J14" s="10"/>
      <c r="L14" s="10">
        <v>140</v>
      </c>
      <c r="M14" s="4"/>
    </row>
    <row r="15" spans="1:13" ht="15" customHeight="1" x14ac:dyDescent="0.25">
      <c r="A15" s="33">
        <v>12</v>
      </c>
      <c r="B15" s="10" t="e">
        <f>IF(Puntentelling!G15="",NA(),(SUM(Puntentelling!$G$4:G15)+(COUNTIF(Puntentelling!$G$4:G15,"PIT")*262)+SUMIF(Puntentelling!$G$4:G15,"PIT",Puntentelling!$F$4:F15)))</f>
        <v>#N/A</v>
      </c>
      <c r="C15" s="10" t="e">
        <f>IF(Puntentelling!J15="",NA(),(SUM(Puntentelling!$J$4:J15)+(COUNTIF(Puntentelling!$J$4:J15,"PIT")*262)+SUMIF(Puntentelling!$J$4:J15,"PIT",Puntentelling!$I$4:I15)))</f>
        <v>#N/A</v>
      </c>
      <c r="D15" s="10"/>
      <c r="E15" s="10"/>
      <c r="I15" s="4"/>
      <c r="J15" s="10"/>
      <c r="L15" s="10">
        <v>150</v>
      </c>
      <c r="M15" s="4"/>
    </row>
    <row r="16" spans="1:13" ht="15" customHeight="1" x14ac:dyDescent="0.25">
      <c r="A16" s="33">
        <v>13</v>
      </c>
      <c r="B16" s="10" t="e">
        <f>IF(Puntentelling!G16="",NA(),(SUM(Puntentelling!$G$4:G16)+(COUNTIF(Puntentelling!$G$4:G16,"PIT")*262)+SUMIF(Puntentelling!$G$4:G16,"PIT",Puntentelling!$F$4:F16)))</f>
        <v>#N/A</v>
      </c>
      <c r="C16" s="10" t="e">
        <f>IF(Puntentelling!J16="",NA(),(SUM(Puntentelling!$J$4:J16)+(COUNTIF(Puntentelling!$J$4:J16,"PIT")*262)+SUMIF(Puntentelling!$J$4:J16,"PIT",Puntentelling!$I$4:I16)))</f>
        <v>#N/A</v>
      </c>
      <c r="D16" s="10"/>
      <c r="E16" s="10"/>
      <c r="I16" s="4"/>
      <c r="J16" s="10"/>
      <c r="L16" s="10">
        <v>160</v>
      </c>
      <c r="M16" s="4"/>
    </row>
    <row r="17" spans="1:13" ht="15" customHeight="1" x14ac:dyDescent="0.25">
      <c r="A17" s="33">
        <v>14</v>
      </c>
      <c r="B17" s="10" t="e">
        <f>IF(Puntentelling!G17="",NA(),(SUM(Puntentelling!$G$4:G17)+(COUNTIF(Puntentelling!$G$4:G17,"PIT")*262)+SUMIF(Puntentelling!$G$4:G17,"PIT",Puntentelling!$F$4:F17)))</f>
        <v>#N/A</v>
      </c>
      <c r="C17" s="10" t="e">
        <f>IF(Puntentelling!J17="",NA(),(SUM(Puntentelling!$J$4:J17)+(COUNTIF(Puntentelling!$J$4:J17,"PIT")*262)+SUMIF(Puntentelling!$J$4:J17,"PIT",Puntentelling!$I$4:I17)))</f>
        <v>#N/A</v>
      </c>
      <c r="D17" s="10"/>
      <c r="E17" s="10"/>
      <c r="I17" s="4"/>
      <c r="J17" s="10"/>
      <c r="L17" s="10">
        <v>170</v>
      </c>
      <c r="M17" s="4"/>
    </row>
    <row r="18" spans="1:13" ht="15" customHeight="1" x14ac:dyDescent="0.25">
      <c r="A18" s="33">
        <v>15</v>
      </c>
      <c r="B18" s="10" t="e">
        <f>IF(Puntentelling!G18="",NA(),(SUM(Puntentelling!$G$4:G18)+(COUNTIF(Puntentelling!$G$4:G18,"PIT")*262)+SUMIF(Puntentelling!$G$4:G18,"PIT",Puntentelling!$F$4:F18)))</f>
        <v>#N/A</v>
      </c>
      <c r="C18" s="10" t="e">
        <f>IF(Puntentelling!J18="",NA(),(SUM(Puntentelling!$J$4:J18)+(COUNTIF(Puntentelling!$J$4:J18,"PIT")*262)+SUMIF(Puntentelling!$J$4:J18,"PIT",Puntentelling!$I$4:I18)))</f>
        <v>#N/A</v>
      </c>
      <c r="D18" s="10"/>
      <c r="E18" s="10"/>
      <c r="I18" s="4"/>
      <c r="J18" s="10"/>
      <c r="L18" s="10">
        <v>180</v>
      </c>
      <c r="M18" s="4"/>
    </row>
    <row r="19" spans="1:13" ht="15" customHeight="1" x14ac:dyDescent="0.25">
      <c r="A19" s="33">
        <v>16</v>
      </c>
      <c r="B19" s="10" t="e">
        <f>IF(Puntentelling!G19="",NA(),(SUM(Puntentelling!$G$4:G19)+(COUNTIF(Puntentelling!$G$4:G19,"PIT")*262)+SUMIF(Puntentelling!$G$4:G19,"PIT",Puntentelling!$F$4:F19)))</f>
        <v>#N/A</v>
      </c>
      <c r="C19" s="10" t="e">
        <f>IF(Puntentelling!J19="",NA(),(SUM(Puntentelling!$J$4:J19)+(COUNTIF(Puntentelling!$J$4:J19,"PIT")*262)+SUMIF(Puntentelling!$J$4:J19,"PIT",Puntentelling!$I$4:I19)))</f>
        <v>#N/A</v>
      </c>
      <c r="D19" s="10"/>
      <c r="E19" s="10"/>
      <c r="I19" s="4"/>
      <c r="J19" s="10"/>
      <c r="L19" s="10">
        <v>190</v>
      </c>
      <c r="M19" s="4"/>
    </row>
    <row r="20" spans="1:13" ht="15" customHeight="1" x14ac:dyDescent="0.25">
      <c r="I20" s="4"/>
      <c r="L20" s="10">
        <v>200</v>
      </c>
    </row>
    <row r="21" spans="1:13" ht="15" customHeight="1" x14ac:dyDescent="0.25">
      <c r="I21" s="4"/>
      <c r="L21" s="10">
        <v>210</v>
      </c>
    </row>
    <row r="22" spans="1:13" x14ac:dyDescent="0.25">
      <c r="I22" s="4"/>
      <c r="L22" s="10">
        <v>220</v>
      </c>
    </row>
    <row r="23" spans="1:13" x14ac:dyDescent="0.25">
      <c r="I23" s="4"/>
      <c r="L23" s="10">
        <v>230</v>
      </c>
    </row>
    <row r="24" spans="1:13" x14ac:dyDescent="0.25">
      <c r="I24" s="4"/>
      <c r="J24" s="4"/>
      <c r="K24" s="4"/>
      <c r="L24" s="10">
        <v>240</v>
      </c>
    </row>
    <row r="25" spans="1:13" x14ac:dyDescent="0.25">
      <c r="I25" s="4"/>
      <c r="J25" s="4"/>
      <c r="K25" s="4"/>
      <c r="L25" s="10">
        <v>250</v>
      </c>
    </row>
    <row r="26" spans="1:13" x14ac:dyDescent="0.25">
      <c r="I26" s="4"/>
      <c r="J26" s="4"/>
      <c r="K26" s="4"/>
      <c r="L26" s="10">
        <v>260</v>
      </c>
    </row>
    <row r="27" spans="1:13" x14ac:dyDescent="0.25">
      <c r="I27" s="4"/>
      <c r="J27" s="4"/>
      <c r="K27" s="4"/>
      <c r="L27" s="10">
        <v>270</v>
      </c>
    </row>
    <row r="28" spans="1:13" x14ac:dyDescent="0.25">
      <c r="I28" s="4"/>
      <c r="J28" s="4"/>
      <c r="K28" s="4"/>
      <c r="L28" s="10">
        <v>280</v>
      </c>
    </row>
    <row r="29" spans="1:13" x14ac:dyDescent="0.25">
      <c r="I29" s="4"/>
      <c r="J29" s="4"/>
      <c r="K29" s="4"/>
      <c r="L29" s="10">
        <v>290</v>
      </c>
    </row>
    <row r="30" spans="1:13" x14ac:dyDescent="0.25">
      <c r="I30" s="4"/>
      <c r="J30" s="4"/>
      <c r="K30" s="4"/>
      <c r="L30" s="10">
        <v>300</v>
      </c>
    </row>
    <row r="31" spans="1:13" x14ac:dyDescent="0.25">
      <c r="I31" s="4"/>
      <c r="J31" s="4"/>
      <c r="K31" s="4"/>
      <c r="L31" s="10">
        <v>310</v>
      </c>
    </row>
    <row r="32" spans="1:13" x14ac:dyDescent="0.25">
      <c r="I32" s="4"/>
      <c r="J32" s="4"/>
      <c r="K32" s="4"/>
      <c r="L32" s="10">
        <v>320</v>
      </c>
    </row>
    <row r="33" spans="9:12" x14ac:dyDescent="0.25">
      <c r="I33" s="4"/>
      <c r="J33" s="4"/>
      <c r="K33" s="4"/>
      <c r="L33" s="10">
        <v>330</v>
      </c>
    </row>
    <row r="34" spans="9:12" x14ac:dyDescent="0.25">
      <c r="I34" s="4"/>
      <c r="J34" s="4"/>
      <c r="K34" s="4"/>
      <c r="L34" s="10">
        <v>340</v>
      </c>
    </row>
    <row r="35" spans="9:12" x14ac:dyDescent="0.25">
      <c r="I35" s="4"/>
      <c r="J35" s="4"/>
      <c r="K35" s="4"/>
      <c r="L35" s="10">
        <v>350</v>
      </c>
    </row>
    <row r="36" spans="9:12" x14ac:dyDescent="0.25">
      <c r="I36" s="4"/>
      <c r="J36" s="4"/>
      <c r="K36" s="4"/>
      <c r="L36" s="10">
        <v>360</v>
      </c>
    </row>
    <row r="37" spans="9:12" x14ac:dyDescent="0.25">
      <c r="I37" s="4"/>
      <c r="J37" s="4"/>
      <c r="K37" s="4"/>
      <c r="L37" s="10">
        <v>370</v>
      </c>
    </row>
    <row r="38" spans="9:12" x14ac:dyDescent="0.25">
      <c r="I38" s="4"/>
      <c r="J38" s="4"/>
      <c r="K38" s="4"/>
      <c r="L38" s="10">
        <v>380</v>
      </c>
    </row>
    <row r="39" spans="9:12" x14ac:dyDescent="0.25">
      <c r="I39" s="4"/>
      <c r="J39" s="4"/>
      <c r="K39" s="4"/>
      <c r="L39" s="10">
        <v>390</v>
      </c>
    </row>
    <row r="40" spans="9:12" x14ac:dyDescent="0.25">
      <c r="I40" s="4"/>
      <c r="J40" s="4"/>
      <c r="K40" s="4"/>
      <c r="L40" s="10">
        <v>400</v>
      </c>
    </row>
    <row r="41" spans="9:12" x14ac:dyDescent="0.25">
      <c r="I41" s="4"/>
      <c r="J41" s="4"/>
      <c r="K41" s="4"/>
      <c r="L41" s="10">
        <v>410</v>
      </c>
    </row>
    <row r="42" spans="9:12" x14ac:dyDescent="0.25">
      <c r="I42" s="4"/>
      <c r="J42" s="4"/>
      <c r="K42" s="4"/>
      <c r="L42" s="10">
        <v>420</v>
      </c>
    </row>
    <row r="43" spans="9:12" x14ac:dyDescent="0.25">
      <c r="I43" s="4"/>
      <c r="J43" s="4"/>
      <c r="K43" s="4"/>
      <c r="L43" s="10">
        <v>430</v>
      </c>
    </row>
    <row r="44" spans="9:12" x14ac:dyDescent="0.25">
      <c r="I44" s="4"/>
      <c r="J44" s="4"/>
      <c r="K44" s="4"/>
      <c r="L44" s="10">
        <v>440</v>
      </c>
    </row>
    <row r="45" spans="9:12" x14ac:dyDescent="0.25">
      <c r="I45" s="4"/>
      <c r="J45" s="4"/>
      <c r="K45" s="4"/>
      <c r="L45" s="10">
        <v>450</v>
      </c>
    </row>
    <row r="46" spans="9:12" x14ac:dyDescent="0.25">
      <c r="I46" s="4"/>
      <c r="J46" s="4"/>
      <c r="K46" s="4"/>
      <c r="L46" s="10">
        <v>460</v>
      </c>
    </row>
    <row r="47" spans="9:12" x14ac:dyDescent="0.25">
      <c r="I47" s="4"/>
      <c r="J47" s="4"/>
      <c r="K47" s="4"/>
      <c r="L47" s="10">
        <v>470</v>
      </c>
    </row>
    <row r="48" spans="9:12" x14ac:dyDescent="0.25">
      <c r="I48" s="4"/>
      <c r="J48" s="4"/>
      <c r="K48" s="4"/>
      <c r="L48" s="10">
        <v>480</v>
      </c>
    </row>
    <row r="49" spans="10:12" x14ac:dyDescent="0.25">
      <c r="J49" s="4"/>
      <c r="K49" s="4"/>
      <c r="L49" s="10">
        <v>490</v>
      </c>
    </row>
    <row r="50" spans="10:12" x14ac:dyDescent="0.25">
      <c r="J50" s="4"/>
      <c r="K50" s="4"/>
      <c r="L50" s="10">
        <v>500</v>
      </c>
    </row>
    <row r="51" spans="10:12" x14ac:dyDescent="0.25">
      <c r="J51" s="4"/>
      <c r="K51" s="4"/>
      <c r="L51" s="10">
        <v>510</v>
      </c>
    </row>
    <row r="52" spans="10:12" x14ac:dyDescent="0.25">
      <c r="J52" s="4"/>
      <c r="K52" s="4"/>
      <c r="L52" s="10">
        <v>520</v>
      </c>
    </row>
    <row r="53" spans="10:12" x14ac:dyDescent="0.25">
      <c r="J53" s="4"/>
      <c r="K53" s="4"/>
      <c r="L53" s="10">
        <v>530</v>
      </c>
    </row>
    <row r="54" spans="10:12" x14ac:dyDescent="0.25">
      <c r="J54" s="4"/>
      <c r="K54" s="4"/>
      <c r="L54" s="10">
        <v>540</v>
      </c>
    </row>
    <row r="55" spans="10:12" x14ac:dyDescent="0.25">
      <c r="J55" s="4"/>
      <c r="K55" s="4"/>
      <c r="L55" s="10">
        <v>550</v>
      </c>
    </row>
    <row r="56" spans="10:12" x14ac:dyDescent="0.25">
      <c r="J56" s="4"/>
      <c r="K56" s="4"/>
      <c r="L56" s="10">
        <v>560</v>
      </c>
    </row>
    <row r="57" spans="10:12" x14ac:dyDescent="0.25">
      <c r="J57" s="4"/>
      <c r="K57" s="4"/>
      <c r="L57" s="10">
        <v>570</v>
      </c>
    </row>
    <row r="58" spans="10:12" x14ac:dyDescent="0.25">
      <c r="J58" s="4"/>
      <c r="K58" s="4"/>
      <c r="L58" s="10">
        <v>580</v>
      </c>
    </row>
    <row r="59" spans="10:12" x14ac:dyDescent="0.25">
      <c r="J59" s="4"/>
      <c r="K59" s="4"/>
      <c r="L59" s="10">
        <v>590</v>
      </c>
    </row>
    <row r="60" spans="10:12" x14ac:dyDescent="0.25">
      <c r="J60" s="4"/>
      <c r="K60" s="4"/>
      <c r="L60" s="10">
        <v>600</v>
      </c>
    </row>
    <row r="61" spans="10:12" x14ac:dyDescent="0.25">
      <c r="J61" s="4"/>
      <c r="K61" s="4"/>
      <c r="L61" s="10">
        <v>610</v>
      </c>
    </row>
    <row r="62" spans="10:12" x14ac:dyDescent="0.25">
      <c r="L62" s="10">
        <v>620</v>
      </c>
    </row>
    <row r="63" spans="10:12" x14ac:dyDescent="0.25">
      <c r="L63" s="10">
        <v>630</v>
      </c>
    </row>
    <row r="64" spans="10:12" x14ac:dyDescent="0.25">
      <c r="L64" s="10">
        <v>640</v>
      </c>
    </row>
    <row r="65" spans="12:12" x14ac:dyDescent="0.25">
      <c r="L65" s="10">
        <v>650</v>
      </c>
    </row>
    <row r="66" spans="12:12" x14ac:dyDescent="0.25">
      <c r="L66" s="10">
        <v>660</v>
      </c>
    </row>
    <row r="67" spans="12:12" x14ac:dyDescent="0.25">
      <c r="L67" s="10">
        <v>670</v>
      </c>
    </row>
    <row r="68" spans="12:12" x14ac:dyDescent="0.25">
      <c r="L68" s="10">
        <v>680</v>
      </c>
    </row>
    <row r="69" spans="12:12" x14ac:dyDescent="0.25">
      <c r="L69" s="10">
        <v>690</v>
      </c>
    </row>
    <row r="70" spans="12:12" x14ac:dyDescent="0.25">
      <c r="L70" s="10">
        <v>700</v>
      </c>
    </row>
    <row r="71" spans="12:12" x14ac:dyDescent="0.25">
      <c r="L71" s="10">
        <v>710</v>
      </c>
    </row>
    <row r="72" spans="12:12" x14ac:dyDescent="0.25">
      <c r="L72" s="10">
        <v>720</v>
      </c>
    </row>
    <row r="73" spans="12:12" x14ac:dyDescent="0.25">
      <c r="L73" s="10">
        <v>730</v>
      </c>
    </row>
    <row r="74" spans="12:12" x14ac:dyDescent="0.25">
      <c r="L74" s="10">
        <v>740</v>
      </c>
    </row>
    <row r="75" spans="12:12" x14ac:dyDescent="0.25">
      <c r="L75" s="10">
        <v>750</v>
      </c>
    </row>
    <row r="76" spans="12:12" x14ac:dyDescent="0.25">
      <c r="L76" s="10">
        <v>760</v>
      </c>
    </row>
    <row r="77" spans="12:12" x14ac:dyDescent="0.25">
      <c r="L77" s="10">
        <v>770</v>
      </c>
    </row>
    <row r="78" spans="12:12" x14ac:dyDescent="0.25">
      <c r="L78" s="10">
        <v>780</v>
      </c>
    </row>
    <row r="79" spans="12:12" x14ac:dyDescent="0.25">
      <c r="L79" s="10">
        <v>790</v>
      </c>
    </row>
    <row r="80" spans="12:12" x14ac:dyDescent="0.25">
      <c r="L80" s="10">
        <v>800</v>
      </c>
    </row>
    <row r="81" spans="12:12" x14ac:dyDescent="0.25">
      <c r="L81" s="10">
        <v>810</v>
      </c>
    </row>
    <row r="82" spans="12:12" x14ac:dyDescent="0.25">
      <c r="L82" s="10">
        <v>820</v>
      </c>
    </row>
    <row r="83" spans="12:12" x14ac:dyDescent="0.25">
      <c r="L83" s="10">
        <v>830</v>
      </c>
    </row>
    <row r="84" spans="12:12" x14ac:dyDescent="0.25">
      <c r="L84" s="10">
        <v>840</v>
      </c>
    </row>
    <row r="85" spans="12:12" x14ac:dyDescent="0.25">
      <c r="L85" s="10">
        <v>850</v>
      </c>
    </row>
    <row r="86" spans="12:12" x14ac:dyDescent="0.25">
      <c r="L86" s="10">
        <v>860</v>
      </c>
    </row>
    <row r="87" spans="12:12" x14ac:dyDescent="0.25">
      <c r="L87" s="10">
        <v>870</v>
      </c>
    </row>
    <row r="88" spans="12:12" x14ac:dyDescent="0.25">
      <c r="L88" s="10">
        <v>880</v>
      </c>
    </row>
    <row r="89" spans="12:12" x14ac:dyDescent="0.25">
      <c r="L89" s="10">
        <v>890</v>
      </c>
    </row>
    <row r="90" spans="12:12" x14ac:dyDescent="0.25">
      <c r="L90" s="10">
        <v>900</v>
      </c>
    </row>
    <row r="91" spans="12:12" x14ac:dyDescent="0.25">
      <c r="L91" s="10">
        <v>910</v>
      </c>
    </row>
    <row r="92" spans="12:12" x14ac:dyDescent="0.25">
      <c r="L92" s="10">
        <v>920</v>
      </c>
    </row>
    <row r="93" spans="12:12" x14ac:dyDescent="0.25">
      <c r="L93" s="10">
        <v>930</v>
      </c>
    </row>
    <row r="94" spans="12:12" x14ac:dyDescent="0.25">
      <c r="L94" s="10">
        <v>940</v>
      </c>
    </row>
    <row r="95" spans="12:12" x14ac:dyDescent="0.25">
      <c r="L95" s="10">
        <v>950</v>
      </c>
    </row>
    <row r="96" spans="12:12" x14ac:dyDescent="0.25">
      <c r="L96" s="10">
        <v>960</v>
      </c>
    </row>
    <row r="97" spans="12:12" x14ac:dyDescent="0.25">
      <c r="L97" s="10">
        <v>970</v>
      </c>
    </row>
    <row r="98" spans="12:12" x14ac:dyDescent="0.25">
      <c r="L98" s="10">
        <v>980</v>
      </c>
    </row>
    <row r="99" spans="12:12" x14ac:dyDescent="0.25">
      <c r="L99" s="10">
        <v>990</v>
      </c>
    </row>
    <row r="100" spans="12:12" x14ac:dyDescent="0.25">
      <c r="L100" s="10">
        <v>1000</v>
      </c>
    </row>
  </sheetData>
  <sheetProtection algorithmName="SHA-512" hashValue="hdlJeZbEs2KxRflrac3dr2Srh9dqE2kt2HydCm0sGlz8nZZBUEMmkjqeI8bt3lQ94MTrsVJzNOO4fKLPDiJiog==" saltValue="JwnQ/Qx1dhrnfNEA0G1oUA==" spinCount="100000" sheet="1" objects="1" scenarios="1"/>
  <mergeCells count="3">
    <mergeCell ref="A1:C1"/>
    <mergeCell ref="F5:I5"/>
    <mergeCell ref="F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Puntentelling</vt:lpstr>
      <vt:lpstr>Instellingen</vt:lpstr>
      <vt:lpstr>Instructies</vt:lpstr>
      <vt:lpstr>Berekeningen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Laurens Antuma</dc:creator>
  <cp:lastModifiedBy>Antuma, Laurens</cp:lastModifiedBy>
  <dcterms:created xsi:type="dcterms:W3CDTF">2015-11-01T19:55:14Z</dcterms:created>
  <dcterms:modified xsi:type="dcterms:W3CDTF">2023-07-21T07:50:59Z</dcterms:modified>
</cp:coreProperties>
</file>