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um001\Google Drive Streaming\My Drive\Overige bestanden\Klaverjassen\"/>
    </mc:Choice>
  </mc:AlternateContent>
  <xr:revisionPtr revIDLastSave="0" documentId="13_ncr:1_{F2272CB5-97FB-4678-BD7A-5B7B889D141C}" xr6:coauthVersionLast="47" xr6:coauthVersionMax="47" xr10:uidLastSave="{00000000-0000-0000-0000-000000000000}"/>
  <workbookProtection workbookAlgorithmName="SHA-512" workbookHashValue="Y1ITYZIbVMQJvqMEXSBrM9JZKl691P5kMAMlO98Gt4wQO7tpyGW0PGPSAzy1txl/WVTNWsI1V1BAc9ViTFbj1w==" workbookSaltValue="L9PIJHge+Bhw38pAnsGsCA==" workbookSpinCount="100000" lockStructure="1"/>
  <bookViews>
    <workbookView xWindow="-120" yWindow="-120" windowWidth="29040" windowHeight="15840" xr2:uid="{00000000-000D-0000-FFFF-FFFF00000000}"/>
  </bookViews>
  <sheets>
    <sheet name="Puntentelling" sheetId="1" r:id="rId1"/>
    <sheet name="Instellingen" sheetId="2" r:id="rId2"/>
    <sheet name="Instructies" sheetId="3" r:id="rId3"/>
    <sheet name="Berekeningen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I4" i="1"/>
  <c r="I3" i="4"/>
  <c r="H3" i="4"/>
  <c r="G3" i="4"/>
  <c r="F3" i="4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I5" i="1" l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K4" i="1"/>
  <c r="F20" i="1"/>
  <c r="I20" i="1" l="1"/>
  <c r="B22" i="1"/>
  <c r="I6" i="4"/>
  <c r="H6" i="4"/>
  <c r="G6" i="4"/>
  <c r="F6" i="4"/>
  <c r="B7" i="2"/>
  <c r="F2" i="1" s="1"/>
  <c r="N9" i="1" l="1"/>
  <c r="N8" i="1"/>
  <c r="N5" i="1"/>
  <c r="N4" i="1"/>
  <c r="C2" i="4"/>
  <c r="B2" i="4"/>
  <c r="D7" i="2"/>
  <c r="I2" i="1" s="1"/>
  <c r="C14" i="2"/>
  <c r="C13" i="2"/>
  <c r="C4" i="1" l="1"/>
  <c r="D4" i="1" l="1"/>
  <c r="C4" i="4" l="1"/>
  <c r="B4" i="4" l="1"/>
  <c r="B6" i="4"/>
  <c r="B7" i="4"/>
  <c r="B9" i="4"/>
  <c r="B13" i="4"/>
  <c r="B17" i="4"/>
  <c r="B5" i="4"/>
  <c r="B12" i="4"/>
  <c r="B14" i="4"/>
  <c r="B18" i="4"/>
  <c r="B10" i="4"/>
  <c r="B8" i="4"/>
  <c r="B11" i="4"/>
  <c r="B15" i="4"/>
  <c r="B19" i="4"/>
  <c r="B16" i="4"/>
  <c r="N7" i="1"/>
  <c r="N3" i="1" l="1"/>
  <c r="D5" i="1"/>
  <c r="C5" i="1"/>
  <c r="C7" i="4" l="1"/>
  <c r="C12" i="4"/>
  <c r="C18" i="4"/>
  <c r="C10" i="4"/>
  <c r="C15" i="4"/>
  <c r="C16" i="4"/>
  <c r="C5" i="4"/>
  <c r="C17" i="4"/>
  <c r="C13" i="4"/>
  <c r="C14" i="4"/>
  <c r="C9" i="4"/>
  <c r="C6" i="4"/>
  <c r="C19" i="4"/>
  <c r="C8" i="4"/>
  <c r="C11" i="4"/>
  <c r="C6" i="1"/>
  <c r="D6" i="1"/>
  <c r="D8" i="1"/>
  <c r="C8" i="1"/>
  <c r="D7" i="1"/>
  <c r="C7" i="1"/>
  <c r="D19" i="1"/>
  <c r="C19" i="1"/>
  <c r="C18" i="1"/>
  <c r="D18" i="1"/>
  <c r="D17" i="1"/>
  <c r="C17" i="1"/>
  <c r="C16" i="1"/>
  <c r="D16" i="1"/>
  <c r="D15" i="1"/>
  <c r="C15" i="1"/>
  <c r="C14" i="1"/>
  <c r="D14" i="1"/>
  <c r="D13" i="1"/>
  <c r="C13" i="1"/>
  <c r="C12" i="1"/>
  <c r="D12" i="1"/>
  <c r="D11" i="1"/>
  <c r="C11" i="1"/>
  <c r="D10" i="1"/>
  <c r="C10" i="1"/>
  <c r="D9" i="1"/>
  <c r="C9" i="1"/>
  <c r="C2" i="1" l="1"/>
  <c r="F21" i="1" l="1"/>
</calcChain>
</file>

<file path=xl/sharedStrings.xml><?xml version="1.0" encoding="utf-8"?>
<sst xmlns="http://schemas.openxmlformats.org/spreadsheetml/2006/main" count="39" uniqueCount="32">
  <si>
    <t>Punten</t>
  </si>
  <si>
    <t>Roem</t>
  </si>
  <si>
    <t>Totaal</t>
  </si>
  <si>
    <t>Deelt</t>
  </si>
  <si>
    <t>Zit ervoor</t>
  </si>
  <si>
    <t>Speler 3</t>
  </si>
  <si>
    <t>Speler 4</t>
  </si>
  <si>
    <t>Speelt</t>
  </si>
  <si>
    <t>Deler</t>
  </si>
  <si>
    <t>Cumsum</t>
  </si>
  <si>
    <t>Teams</t>
  </si>
  <si>
    <t>Team 1</t>
  </si>
  <si>
    <t>Team 2</t>
  </si>
  <si>
    <t>Spelers</t>
  </si>
  <si>
    <t>Spel#</t>
  </si>
  <si>
    <t>Begin met spelen en vul gedurende een handje de gehaalde roem in</t>
  </si>
  <si>
    <t>Instructies</t>
  </si>
  <si>
    <t>Eerste handje</t>
  </si>
  <si>
    <t>Zit ervoor dropdown menu</t>
  </si>
  <si>
    <t>Puntenverschil</t>
  </si>
  <si>
    <t>Spel</t>
  </si>
  <si>
    <t>Ga naar tabblad "Instellingen" en vul de teamnamen en spelernamen in in de gele velden</t>
  </si>
  <si>
    <t>Gebruik de twee dropdownmenu's op tabblad "Instellingen" (gele velden) om aan te geven wie het eerste handje heeft gedeeld en wie er het eerste handje voor zit</t>
  </si>
  <si>
    <t>Ga naar tabblad "Puntentelling" en geef aan wie het eerste handje speelt met het dropdownmenu in kolom D</t>
  </si>
  <si>
    <t>Na het invoeren van de behaalde punten in handje 1 zal het bestand aangeven wie het volgende handje deelt en wie ervoor zit</t>
  </si>
  <si>
    <t>Herhaal stap 4-6 tot de boom voorbij is (= 16 handjes)</t>
  </si>
  <si>
    <t>Tel aan het einde van een handje het aantal behaalde punten (zonder roem) van Team 1 en voer dit in in kolom E</t>
  </si>
  <si>
    <t>Wij</t>
  </si>
  <si>
    <t>Zij</t>
  </si>
  <si>
    <t>- De punten kunnen alleen in kolom E worden ingevoerd, niet in kolom H. Het is wel mogelijk "=162-x" in te voeren in kolom E, waar 'x' staat voor het behaalde aantal punten van Team 2
- Verzaakt er iemand? Vul dan de naam van de verzaker in in kolom E. Let op: de naam moet exact de naam zijn als die is ingevuld op het tabblad "Instellingen", maar is niet hoofdlettergevoelig
  Kolom E zal 'WV' (wij verzaakt) of kolom H zal 'ZV' (zij verzaakt) aangeven. Dit voorkomt dat er 100 punten roem geteld worden voor het behalen van een PIT wanneer er 0 of 162 punten ingevoerd zouden worden</t>
  </si>
  <si>
    <t>laurens.antuma@outlook.com</t>
  </si>
  <si>
    <t>Heeft u op- of aanmerkingen of ideeën voor verbeteringen? Stuur een mailtje naar: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</si>
</sst>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theme="0" tint="-0.14999847407452621"/>
      </left>
      <right style="thick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indexed="64"/>
      </right>
      <top style="thin">
        <color theme="0" tint="-0.14999847407452621"/>
      </top>
      <bottom style="thick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ck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ck">
        <color indexed="64"/>
      </bottom>
      <diagonal/>
    </border>
    <border>
      <left style="thick">
        <color indexed="64"/>
      </left>
      <right/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theme="0" tint="-0.14999847407452621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1499984740745262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theme="0" tint="-0.14999847407452621"/>
      </bottom>
      <diagonal/>
    </border>
    <border>
      <left style="thick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ck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 style="thin">
        <color theme="0" tint="-0.14999847407452621"/>
      </right>
      <top style="thick">
        <color indexed="64"/>
      </top>
      <bottom style="thin">
        <color theme="0" tint="-0.14999847407452621"/>
      </bottom>
      <diagonal/>
    </border>
    <border>
      <left style="thick">
        <color indexed="64"/>
      </left>
      <right style="thin">
        <color theme="0" tint="-0.14999847407452621"/>
      </right>
      <top/>
      <bottom style="thick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ck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ck">
        <color indexed="64"/>
      </bottom>
      <diagonal/>
    </border>
    <border>
      <left style="thin">
        <color theme="0" tint="-0.14999847407452621"/>
      </left>
      <right/>
      <top style="thick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indexed="64"/>
      </right>
      <top style="thick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Protection="1"/>
    <xf numFmtId="0" fontId="2" fillId="0" borderId="0" xfId="0" applyFont="1" applyProtection="1"/>
    <xf numFmtId="49" fontId="0" fillId="3" borderId="12" xfId="0" applyNumberFormat="1" applyFill="1" applyBorder="1" applyAlignment="1" applyProtection="1">
      <protection locked="0"/>
    </xf>
    <xf numFmtId="49" fontId="0" fillId="0" borderId="1" xfId="0" applyNumberFormat="1" applyBorder="1" applyProtection="1"/>
    <xf numFmtId="49" fontId="0" fillId="0" borderId="3" xfId="0" applyNumberFormat="1" applyBorder="1" applyProtection="1"/>
    <xf numFmtId="0" fontId="2" fillId="0" borderId="0" xfId="0" applyFont="1" applyFill="1" applyProtection="1"/>
    <xf numFmtId="0" fontId="2" fillId="0" borderId="0" xfId="0" applyNumberFormat="1" applyFont="1" applyProtection="1"/>
    <xf numFmtId="1" fontId="2" fillId="0" borderId="0" xfId="0" applyNumberFormat="1" applyFont="1" applyProtection="1"/>
    <xf numFmtId="0" fontId="0" fillId="0" borderId="0" xfId="0" applyBorder="1" applyAlignment="1" applyProtection="1"/>
    <xf numFmtId="0" fontId="1" fillId="0" borderId="0" xfId="0" applyFont="1" applyBorder="1" applyAlignment="1" applyProtection="1"/>
    <xf numFmtId="0" fontId="0" fillId="0" borderId="4" xfId="0" applyBorder="1" applyProtection="1"/>
    <xf numFmtId="0" fontId="0" fillId="3" borderId="12" xfId="0" applyFill="1" applyBorder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0" borderId="1" xfId="0" applyBorder="1" applyProtection="1"/>
    <xf numFmtId="49" fontId="0" fillId="3" borderId="15" xfId="0" applyNumberFormat="1" applyFill="1" applyBorder="1" applyAlignment="1" applyProtection="1">
      <protection locked="0"/>
    </xf>
    <xf numFmtId="49" fontId="0" fillId="0" borderId="2" xfId="0" applyNumberFormat="1" applyFont="1" applyBorder="1" applyAlignment="1" applyProtection="1"/>
    <xf numFmtId="49" fontId="0" fillId="0" borderId="2" xfId="0" applyNumberFormat="1" applyFont="1" applyBorder="1" applyProtection="1"/>
    <xf numFmtId="49" fontId="0" fillId="3" borderId="12" xfId="0" applyNumberFormat="1" applyFill="1" applyBorder="1" applyProtection="1">
      <protection locked="0"/>
    </xf>
    <xf numFmtId="49" fontId="0" fillId="0" borderId="5" xfId="0" applyNumberFormat="1" applyFont="1" applyBorder="1" applyProtection="1"/>
    <xf numFmtId="0" fontId="2" fillId="0" borderId="0" xfId="0" applyFont="1" applyAlignment="1" applyProtection="1"/>
    <xf numFmtId="49" fontId="2" fillId="0" borderId="0" xfId="0" applyNumberFormat="1" applyFont="1" applyProtection="1"/>
    <xf numFmtId="49" fontId="3" fillId="2" borderId="4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Protection="1"/>
    <xf numFmtId="49" fontId="4" fillId="0" borderId="0" xfId="0" applyNumberFormat="1" applyFont="1" applyProtection="1"/>
    <xf numFmtId="1" fontId="3" fillId="0" borderId="8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" fontId="3" fillId="0" borderId="11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left"/>
    </xf>
    <xf numFmtId="1" fontId="3" fillId="0" borderId="1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1" fontId="0" fillId="0" borderId="0" xfId="0" applyNumberFormat="1"/>
    <xf numFmtId="0" fontId="2" fillId="0" borderId="0" xfId="0" applyNumberFormat="1" applyFont="1" applyFill="1" applyBorder="1" applyAlignment="1" applyProtection="1"/>
    <xf numFmtId="49" fontId="0" fillId="3" borderId="16" xfId="0" applyNumberFormat="1" applyFill="1" applyBorder="1" applyAlignment="1" applyProtection="1">
      <protection locked="0"/>
    </xf>
    <xf numFmtId="49" fontId="0" fillId="3" borderId="14" xfId="0" applyNumberFormat="1" applyFill="1" applyBorder="1" applyProtection="1">
      <protection locked="0"/>
    </xf>
    <xf numFmtId="0" fontId="0" fillId="2" borderId="0" xfId="0" applyFill="1"/>
    <xf numFmtId="49" fontId="0" fillId="2" borderId="0" xfId="0" applyNumberFormat="1" applyFill="1"/>
    <xf numFmtId="49" fontId="6" fillId="2" borderId="0" xfId="0" applyNumberFormat="1" applyFont="1" applyFill="1" applyAlignment="1">
      <alignment horizontal="left" indent="2"/>
    </xf>
    <xf numFmtId="0" fontId="7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21" xfId="0" applyNumberFormat="1" applyFont="1" applyBorder="1" applyProtection="1"/>
    <xf numFmtId="0" fontId="2" fillId="0" borderId="22" xfId="0" applyNumberFormat="1" applyFont="1" applyBorder="1" applyProtection="1"/>
    <xf numFmtId="0" fontId="2" fillId="0" borderId="23" xfId="0" applyNumberFormat="1" applyFont="1" applyBorder="1" applyProtection="1"/>
    <xf numFmtId="49" fontId="1" fillId="0" borderId="0" xfId="0" applyNumberFormat="1" applyFont="1" applyBorder="1"/>
    <xf numFmtId="0" fontId="4" fillId="0" borderId="0" xfId="0" applyNumberFormat="1" applyFont="1" applyFill="1" applyBorder="1" applyAlignment="1" applyProtection="1"/>
    <xf numFmtId="0" fontId="0" fillId="0" borderId="0" xfId="0" applyFont="1" applyBorder="1" applyProtection="1"/>
    <xf numFmtId="0" fontId="0" fillId="0" borderId="4" xfId="0" applyFont="1" applyBorder="1" applyProtection="1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6" fillId="0" borderId="0" xfId="0" applyNumberFormat="1" applyFont="1" applyAlignment="1">
      <alignment horizontal="left" wrapText="1" indent="2"/>
    </xf>
    <xf numFmtId="49" fontId="0" fillId="0" borderId="0" xfId="0" applyNumberFormat="1" applyAlignment="1">
      <alignment horizontal="left"/>
    </xf>
    <xf numFmtId="0" fontId="1" fillId="0" borderId="0" xfId="0" applyFont="1" applyFill="1" applyAlignment="1">
      <alignment horizontal="center" vertical="top"/>
    </xf>
    <xf numFmtId="0" fontId="0" fillId="0" borderId="28" xfId="0" applyBorder="1" applyProtection="1"/>
    <xf numFmtId="1" fontId="2" fillId="0" borderId="31" xfId="0" applyNumberFormat="1" applyFont="1" applyBorder="1" applyAlignment="1" applyProtection="1">
      <alignment horizontal="center"/>
    </xf>
    <xf numFmtId="1" fontId="2" fillId="0" borderId="33" xfId="0" applyNumberFormat="1" applyFont="1" applyBorder="1" applyAlignment="1" applyProtection="1">
      <alignment horizontal="center"/>
    </xf>
    <xf numFmtId="1" fontId="2" fillId="0" borderId="34" xfId="0" applyNumberFormat="1" applyFont="1" applyBorder="1" applyAlignment="1" applyProtection="1">
      <alignment horizontal="center"/>
    </xf>
    <xf numFmtId="1" fontId="2" fillId="0" borderId="13" xfId="0" applyNumberFormat="1" applyFont="1" applyBorder="1" applyAlignment="1" applyProtection="1">
      <alignment horizontal="center"/>
    </xf>
    <xf numFmtId="0" fontId="2" fillId="0" borderId="25" xfId="0" applyNumberFormat="1" applyFont="1" applyBorder="1" applyAlignment="1" applyProtection="1">
      <alignment horizontal="left"/>
    </xf>
    <xf numFmtId="49" fontId="2" fillId="0" borderId="26" xfId="0" applyNumberFormat="1" applyFont="1" applyBorder="1" applyAlignment="1" applyProtection="1">
      <alignment horizontal="left"/>
      <protection locked="0"/>
    </xf>
    <xf numFmtId="0" fontId="2" fillId="0" borderId="32" xfId="0" applyNumberFormat="1" applyFont="1" applyBorder="1" applyAlignment="1" applyProtection="1">
      <alignment horizontal="left"/>
    </xf>
    <xf numFmtId="49" fontId="2" fillId="0" borderId="34" xfId="0" applyNumberFormat="1" applyFont="1" applyBorder="1" applyAlignment="1" applyProtection="1">
      <alignment horizontal="left"/>
      <protection locked="0"/>
    </xf>
    <xf numFmtId="0" fontId="2" fillId="0" borderId="38" xfId="0" applyNumberFormat="1" applyFont="1" applyBorder="1" applyAlignment="1" applyProtection="1">
      <alignment horizontal="left"/>
    </xf>
    <xf numFmtId="0" fontId="2" fillId="0" borderId="37" xfId="0" applyNumberFormat="1" applyFont="1" applyBorder="1" applyAlignment="1" applyProtection="1">
      <alignment horizontal="left"/>
    </xf>
    <xf numFmtId="49" fontId="3" fillId="2" borderId="10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2" fillId="0" borderId="41" xfId="0" applyNumberFormat="1" applyFont="1" applyBorder="1" applyAlignment="1" applyProtection="1">
      <alignment horizontal="left"/>
    </xf>
    <xf numFmtId="1" fontId="2" fillId="0" borderId="42" xfId="0" applyNumberFormat="1" applyFont="1" applyBorder="1" applyAlignment="1" applyProtection="1">
      <alignment horizontal="center"/>
    </xf>
    <xf numFmtId="1" fontId="2" fillId="0" borderId="30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left"/>
      <protection locked="0"/>
    </xf>
    <xf numFmtId="0" fontId="2" fillId="0" borderId="36" xfId="0" applyNumberFormat="1" applyFont="1" applyBorder="1" applyAlignment="1" applyProtection="1">
      <alignment horizontal="left"/>
    </xf>
    <xf numFmtId="0" fontId="2" fillId="0" borderId="17" xfId="0" applyNumberFormat="1" applyFont="1" applyBorder="1" applyAlignment="1" applyProtection="1">
      <alignment horizontal="left"/>
    </xf>
    <xf numFmtId="49" fontId="2" fillId="0" borderId="29" xfId="0" applyNumberFormat="1" applyFont="1" applyBorder="1" applyAlignment="1" applyProtection="1">
      <alignment horizontal="left"/>
      <protection locked="0"/>
    </xf>
    <xf numFmtId="1" fontId="2" fillId="0" borderId="29" xfId="0" applyNumberFormat="1" applyFont="1" applyBorder="1" applyAlignment="1" applyProtection="1">
      <alignment horizontal="center"/>
    </xf>
    <xf numFmtId="1" fontId="2" fillId="0" borderId="12" xfId="0" applyNumberFormat="1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1" fontId="2" fillId="0" borderId="21" xfId="0" applyNumberFormat="1" applyFont="1" applyBorder="1"/>
    <xf numFmtId="1" fontId="2" fillId="0" borderId="22" xfId="0" applyNumberFormat="1" applyFont="1" applyBorder="1"/>
    <xf numFmtId="1" fontId="2" fillId="0" borderId="23" xfId="0" applyNumberFormat="1" applyFont="1" applyBorder="1"/>
    <xf numFmtId="0" fontId="9" fillId="4" borderId="0" xfId="0" applyFont="1" applyFill="1"/>
    <xf numFmtId="0" fontId="10" fillId="4" borderId="0" xfId="1" applyFont="1" applyFill="1"/>
    <xf numFmtId="0" fontId="4" fillId="0" borderId="7" xfId="0" applyFont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center"/>
    </xf>
    <xf numFmtId="0" fontId="3" fillId="2" borderId="7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49" fontId="5" fillId="2" borderId="5" xfId="0" applyNumberFormat="1" applyFont="1" applyFill="1" applyBorder="1" applyAlignment="1" applyProtection="1">
      <alignment horizontal="right" indent="1"/>
    </xf>
    <xf numFmtId="49" fontId="5" fillId="2" borderId="4" xfId="0" applyNumberFormat="1" applyFont="1" applyFill="1" applyBorder="1" applyAlignment="1" applyProtection="1">
      <alignment horizontal="right" indent="1"/>
    </xf>
    <xf numFmtId="49" fontId="5" fillId="2" borderId="3" xfId="0" applyNumberFormat="1" applyFont="1" applyFill="1" applyBorder="1" applyAlignment="1" applyProtection="1">
      <alignment horizontal="right" indent="1"/>
    </xf>
    <xf numFmtId="49" fontId="5" fillId="2" borderId="9" xfId="0" applyNumberFormat="1" applyFont="1" applyFill="1" applyBorder="1" applyAlignment="1" applyProtection="1">
      <alignment horizontal="right" indent="1"/>
    </xf>
    <xf numFmtId="49" fontId="5" fillId="2" borderId="7" xfId="0" applyNumberFormat="1" applyFont="1" applyFill="1" applyBorder="1" applyAlignment="1" applyProtection="1">
      <alignment horizontal="right" indent="1"/>
    </xf>
    <xf numFmtId="49" fontId="5" fillId="2" borderId="6" xfId="0" applyNumberFormat="1" applyFont="1" applyFill="1" applyBorder="1" applyAlignment="1" applyProtection="1">
      <alignment horizontal="right" indent="1"/>
    </xf>
    <xf numFmtId="1" fontId="5" fillId="2" borderId="5" xfId="0" applyNumberFormat="1" applyFont="1" applyFill="1" applyBorder="1" applyAlignment="1" applyProtection="1">
      <alignment horizontal="center"/>
    </xf>
    <xf numFmtId="1" fontId="5" fillId="2" borderId="4" xfId="0" applyNumberFormat="1" applyFont="1" applyFill="1" applyBorder="1" applyAlignment="1" applyProtection="1">
      <alignment horizontal="center"/>
    </xf>
    <xf numFmtId="1" fontId="5" fillId="2" borderId="3" xfId="0" applyNumberFormat="1" applyFont="1" applyFill="1" applyBorder="1" applyAlignment="1" applyProtection="1">
      <alignment horizontal="center"/>
    </xf>
    <xf numFmtId="1" fontId="5" fillId="2" borderId="27" xfId="0" applyNumberFormat="1" applyFont="1" applyFill="1" applyBorder="1" applyAlignment="1" applyProtection="1">
      <alignment horizontal="center"/>
    </xf>
    <xf numFmtId="1" fontId="5" fillId="2" borderId="28" xfId="0" applyNumberFormat="1" applyFont="1" applyFill="1" applyBorder="1" applyAlignment="1" applyProtection="1">
      <alignment horizontal="center"/>
    </xf>
    <xf numFmtId="1" fontId="5" fillId="2" borderId="24" xfId="0" applyNumberFormat="1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1" fillId="0" borderId="29" xfId="0" applyNumberFormat="1" applyFont="1" applyFill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ill>
        <patternFill>
          <bgColor theme="0"/>
        </patternFill>
      </fill>
    </dxf>
    <dxf>
      <font>
        <b/>
        <i val="0"/>
        <color rgb="FF0070C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FF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Puntentelling!$N$3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Berekeningen!$A$3:$A$19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Berekeningen!$B$3:$B$19</c:f>
              <c:numCache>
                <c:formatCode>0</c:formatCode>
                <c:ptCount val="1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A53-4157-9523-ED5AD7E158A8}"/>
            </c:ext>
          </c:extLst>
        </c:ser>
        <c:ser>
          <c:idx val="1"/>
          <c:order val="1"/>
          <c:tx>
            <c:strRef>
              <c:f>Puntentelling!$N$7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Berekeningen!$A$3:$A$19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Berekeningen!$C$3:$C$19</c:f>
              <c:numCache>
                <c:formatCode>0</c:formatCode>
                <c:ptCount val="1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A53-4157-9523-ED5AD7E15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643736"/>
        <c:axId val="649643080"/>
      </c:scatterChart>
      <c:valAx>
        <c:axId val="649643736"/>
        <c:scaling>
          <c:orientation val="minMax"/>
          <c:max val="16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643080"/>
        <c:crosses val="autoZero"/>
        <c:crossBetween val="midCat"/>
        <c:majorUnit val="1"/>
      </c:valAx>
      <c:valAx>
        <c:axId val="649643080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643736"/>
        <c:crosses val="autoZero"/>
        <c:crossBetween val="midCat"/>
        <c:minorUnit val="1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559162350965984"/>
          <c:y val="0.71080058194239759"/>
          <c:w val="0.27565469563605249"/>
          <c:h val="0.1284733158355205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9746</xdr:colOff>
      <xdr:row>10</xdr:row>
      <xdr:rowOff>12467</xdr:rowOff>
    </xdr:from>
    <xdr:to>
      <xdr:col>19</xdr:col>
      <xdr:colOff>1</xdr:colOff>
      <xdr:row>20</xdr:row>
      <xdr:rowOff>273887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82E1DE-BCE8-441C-BF4C-0BC160691D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aurens.antuma@outlook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AF63"/>
  <sheetViews>
    <sheetView showGridLines="0" tabSelected="1" zoomScale="130" zoomScaleNormal="130" workbookViewId="0">
      <selection activeCell="F4" sqref="F4"/>
    </sheetView>
  </sheetViews>
  <sheetFormatPr defaultColWidth="9.140625" defaultRowHeight="15" x14ac:dyDescent="0.25"/>
  <cols>
    <col min="1" max="1" width="1.42578125" style="1" customWidth="1"/>
    <col min="2" max="2" width="5.140625" style="1" bestFit="1" customWidth="1"/>
    <col min="3" max="5" width="9.28515625" style="1" customWidth="1"/>
    <col min="6" max="11" width="7.7109375" style="1" customWidth="1"/>
    <col min="12" max="12" width="5.7109375" style="1" customWidth="1"/>
    <col min="13" max="15" width="9.140625" style="1"/>
    <col min="16" max="18" width="9.140625" style="1" customWidth="1"/>
    <col min="19" max="19" width="9.140625" style="1"/>
    <col min="20" max="22" width="9.140625" style="1" customWidth="1"/>
    <col min="23" max="16384" width="9.140625" style="1"/>
  </cols>
  <sheetData>
    <row r="1" spans="2:20" ht="7.5" customHeight="1" thickBo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2:20" ht="17.45" customHeight="1" thickTop="1" x14ac:dyDescent="0.25">
      <c r="B2" s="69"/>
      <c r="C2" s="109" t="str">
        <f>IF(AND(COUNTBLANK(D4:D19)-COUNTBLANK(E4:E19)=-1,COUNTBLANK(E4:E19)=COUNTBLANK(F4:F19),COUNTBLANK(E4:E19)=1),"Laatste handje!",
IF(AND(COUNTBLANK(D4:D19)-COUNTBLANK(E4:E19)=-1,COUNTBLANK(E4:E19)=COUNTBLANK(F4:F19),COUNTBLANK(E4:E19)=8),"Op de helft!",
IF(AND(COUNTBLANK(D4:D19)-COUNTBLANK(E4:E19)=-1,COUNTBLANK(E4:E19)=COUNTBLANK(F4:F19),COUNTBLANK(E4:E19)&lt;=10,COUNTBLANK(E4:E19)&lt;&gt;0),"Nog "&amp;COUNTBLANK(E4:E19)&amp;" handjes te gaan","")))</f>
        <v/>
      </c>
      <c r="D2" s="110"/>
      <c r="E2" s="111"/>
      <c r="F2" s="94" t="str">
        <f>Instellingen!B7</f>
        <v>Wij</v>
      </c>
      <c r="G2" s="95"/>
      <c r="H2" s="96"/>
      <c r="I2" s="94" t="str">
        <f>Instellingen!D7</f>
        <v>Zij</v>
      </c>
      <c r="J2" s="95"/>
      <c r="K2" s="96"/>
      <c r="L2" s="9"/>
      <c r="M2" s="9"/>
      <c r="N2" s="4"/>
      <c r="O2" s="4"/>
      <c r="P2" s="22"/>
      <c r="Q2" s="4"/>
      <c r="R2" s="4"/>
      <c r="S2" s="4"/>
      <c r="T2" s="4"/>
    </row>
    <row r="3" spans="2:20" ht="16.5" thickBot="1" x14ac:dyDescent="0.3">
      <c r="B3" s="68" t="s">
        <v>20</v>
      </c>
      <c r="C3" s="24" t="s">
        <v>3</v>
      </c>
      <c r="D3" s="24" t="s">
        <v>4</v>
      </c>
      <c r="E3" s="25" t="s">
        <v>7</v>
      </c>
      <c r="F3" s="24" t="s">
        <v>0</v>
      </c>
      <c r="G3" s="24" t="s">
        <v>1</v>
      </c>
      <c r="H3" s="25" t="s">
        <v>2</v>
      </c>
      <c r="I3" s="24" t="s">
        <v>0</v>
      </c>
      <c r="J3" s="24" t="s">
        <v>1</v>
      </c>
      <c r="K3" s="25" t="s">
        <v>2</v>
      </c>
      <c r="N3" s="26" t="str">
        <f>IF(N4="","",Instellingen!B7)</f>
        <v/>
      </c>
      <c r="O3" s="4"/>
      <c r="P3" s="4"/>
      <c r="Q3" s="27"/>
      <c r="R3" s="4"/>
      <c r="S3" s="4"/>
      <c r="T3" s="4"/>
    </row>
    <row r="4" spans="2:20" ht="16.5" thickTop="1" x14ac:dyDescent="0.25">
      <c r="B4" s="28">
        <v>1</v>
      </c>
      <c r="C4" s="62" t="str">
        <f>IF(Instellingen!C11="","",Instellingen!$C$11)</f>
        <v/>
      </c>
      <c r="D4" s="67" t="str">
        <f>IF(Instellingen!$C$12="","",Instellingen!$C$12)</f>
        <v/>
      </c>
      <c r="E4" s="63"/>
      <c r="F4" s="79"/>
      <c r="G4" s="80"/>
      <c r="H4" s="71" t="str">
        <f>IF(F4="","",
IF(E4="","",
IF(OR(F4=Instellingen!$B$8,F4=Instellingen!$C$8),"WV",
IF(OR(F4=Instellingen!$D$8,F4=Instellingen!$E$8),162+G4+J4,
IF(AND(F4=162,OR(E4=Instellingen!$B$8,E4=Instellingen!$C$8),J4=0),"PIT",
IF(AND(F4=162,OR(E4=Instellingen!$D$8,E4=Instellingen!$E$8)),162+G4+J4,
IF(AND(OR(E4=Instellingen!$B$8,E4=Instellingen!$C$8),F4+G4&gt;I4+J4),F4+G4,
IF(AND(OR(E4=Instellingen!$D$8,E4=Instellingen!$E$8),F4+G4&gt;=I4+J4),162+G4+J4,
IF(AND(OR(E4=Instellingen!$D$8,E4=Instellingen!$E$8),F4+G4&lt;I4+J4),F4+G4,"NAT")))))))))</f>
        <v/>
      </c>
      <c r="I4" s="58" t="str">
        <f>IF(F4="","",
IF(OR(F4=Berekeningen!$F$3,F4=Berekeningen!$G$3,F4=Berekeningen!$H$3,F4=Berekeningen!$I$3),F4,162-F4))</f>
        <v/>
      </c>
      <c r="J4" s="81"/>
      <c r="K4" s="71" t="str">
        <f>IF(I4="","",
IF(E4="","",
IF(OR(I4=Instellingen!$D$8,I4=Instellingen!$E$8),"ZV",
IF(OR(I4=Instellingen!$B$8,I4=Instellingen!$C$8),162+G4+J4,
IF(AND(I4=162,OR(E4=Instellingen!$D$8,E4=Instellingen!$E$8),G4=0),"PIT",
IF(AND(I4=162,OR(E4=Instellingen!$B$8,E4=Instellingen!$C$8)),162+G4+J4,
IF(AND(OR(E4=Instellingen!$D$8,E4=Instellingen!$E$8),I4+J4&gt;F4+G4),I4+J4,
IF(AND(OR(E4=Instellingen!$B$8,E4=Instellingen!$C$8),I4+J4&gt;=F4+G4),162+J4+G4,
IF(AND(OR(E4=Instellingen!$B$8,E4=Instellingen!$C$8),I4+J4&lt;F4+G4),I4+J4,"NAT")))))))))</f>
        <v/>
      </c>
      <c r="N4" s="9" t="str">
        <f>IF(Instellingen!B8="","",Instellingen!B8)</f>
        <v/>
      </c>
      <c r="O4" s="4"/>
      <c r="P4" s="4"/>
      <c r="Q4" s="23"/>
      <c r="R4" s="4"/>
      <c r="S4" s="4"/>
      <c r="T4" s="4"/>
    </row>
    <row r="5" spans="2:20" ht="15.75" x14ac:dyDescent="0.25">
      <c r="B5" s="31">
        <v>2</v>
      </c>
      <c r="C5" s="64" t="str">
        <f>IF(K4="","",IF(Instellingen!$C$12="","",Instellingen!$C$12))</f>
        <v/>
      </c>
      <c r="D5" s="66" t="str">
        <f>IF(K4="","",IF(Instellingen!$C$13="","",Instellingen!$C$13))</f>
        <v/>
      </c>
      <c r="E5" s="65"/>
      <c r="F5" s="82"/>
      <c r="G5" s="83"/>
      <c r="H5" s="60" t="str">
        <f>IF(F5="","",
IF(E5="","",
IF(OR(F5=Instellingen!$B$8,F5=Instellingen!$C$8),"WV",
IF(OR(F5=Instellingen!$D$8,F5=Instellingen!$E$8),162+G5+J5,
IF(AND(F5=162,OR(E5=Instellingen!$B$8,E5=Instellingen!$C$8),J5=0),"PIT",
IF(AND(F5=162,OR(E5=Instellingen!$D$8,E5=Instellingen!$E$8)),162+G5+J5,
IF(AND(OR(E5=Instellingen!$B$8,E5=Instellingen!$C$8),F5+G5&gt;I5+J5),F5+G5,
IF(AND(OR(E5=Instellingen!$D$8,E5=Instellingen!$E$8),F5+G5&gt;=I5+J5),162+G5+J5,
IF(AND(OR(E5=Instellingen!$D$8,E5=Instellingen!$E$8),F5+G5&lt;I5+J5),F5+G5,"NAT")))))))))</f>
        <v/>
      </c>
      <c r="I5" s="59" t="str">
        <f>IF(F5="","",
IF(OR(F5=Instellingen!$B$8,F5=Instellingen!$C$8,F5=Instellingen!$D$8,F5=Instellingen!$E$8),F5,162-F5))</f>
        <v/>
      </c>
      <c r="J5" s="83"/>
      <c r="K5" s="60" t="str">
        <f>IF(I5="","",
IF(E5="","",
IF(OR(I5=Instellingen!$D$8,I5=Instellingen!$E$8),"ZV",
IF(OR(I5=Instellingen!$B$8,I5=Instellingen!$C$8),162+G5+J5,
IF(AND(I5=162,OR(E5=Instellingen!$D$8,E5=Instellingen!$E$8),G5=0),"PIT",
IF(AND(I5=162,OR(E5=Instellingen!$B$8,E5=Instellingen!$C$8)),162+G5+J5,
IF(AND(OR(E5=Instellingen!$D$8,E5=Instellingen!$E$8),I5+J5&gt;F5+G5),I5+J5,
IF(AND(OR(E5=Instellingen!$B$8,E5=Instellingen!$C$8),I5+J5&gt;=F5+G5),162+J5+G5,
IF(AND(OR(E5=Instellingen!$B$8,E5=Instellingen!$C$8),I5+J5&lt;F5+G5),I5+J5,"NAT")))))))))</f>
        <v/>
      </c>
      <c r="N5" s="9" t="str">
        <f>IF(Instellingen!C8="","",Instellingen!C8)</f>
        <v/>
      </c>
      <c r="O5" s="4"/>
      <c r="P5" s="4"/>
      <c r="Q5" s="4"/>
      <c r="R5" s="4"/>
      <c r="S5" s="4"/>
      <c r="T5" s="4"/>
    </row>
    <row r="6" spans="2:20" ht="15.75" x14ac:dyDescent="0.25">
      <c r="B6" s="31">
        <v>3</v>
      </c>
      <c r="C6" s="64" t="str">
        <f>IF(K5="","",IF(Instellingen!$C$13="","",Instellingen!$C$13))</f>
        <v/>
      </c>
      <c r="D6" s="66" t="str">
        <f>IF(K5="","",IF(Instellingen!$C$14="","",Instellingen!$C$14))</f>
        <v/>
      </c>
      <c r="E6" s="65"/>
      <c r="F6" s="82"/>
      <c r="G6" s="83"/>
      <c r="H6" s="60" t="str">
        <f>IF(F6="","",
IF(E6="","",
IF(OR(F6=Instellingen!$B$8,F6=Instellingen!$C$8),"WV",
IF(OR(F6=Instellingen!$D$8,F6=Instellingen!$E$8),162+G6+J6,
IF(AND(F6=162,OR(E6=Instellingen!$B$8,E6=Instellingen!$C$8),J6=0),"PIT",
IF(AND(F6=162,OR(E6=Instellingen!$D$8,E6=Instellingen!$E$8)),162+G6+J6,
IF(AND(OR(E6=Instellingen!$B$8,E6=Instellingen!$C$8),F6+G6&gt;I6+J6),F6+G6,
IF(AND(OR(E6=Instellingen!$D$8,E6=Instellingen!$E$8),F6+G6&gt;=I6+J6),162+G6+J6,
IF(AND(OR(E6=Instellingen!$D$8,E6=Instellingen!$E$8),F6+G6&lt;I6+J6),F6+G6,"NAT")))))))))</f>
        <v/>
      </c>
      <c r="I6" s="59" t="str">
        <f>IF(F6="","",
IF(OR(F6=Instellingen!$B$8,F6=Instellingen!$C$8,F6=Instellingen!$D$8,F6=Instellingen!$E$8),F6,162-F6))</f>
        <v/>
      </c>
      <c r="J6" s="83"/>
      <c r="K6" s="60" t="str">
        <f>IF(I6="","",
IF(E6="","",
IF(OR(I6=Instellingen!$D$8,I6=Instellingen!$E$8),"ZV",
IF(OR(I6=Instellingen!$B$8,I6=Instellingen!$C$8),162+G6+J6,
IF(AND(I6=162,OR(E6=Instellingen!$D$8,E6=Instellingen!$E$8),G6=0),"PIT",
IF(AND(I6=162,OR(E6=Instellingen!$B$8,E6=Instellingen!$C$8)),162+G6+J6,
IF(AND(OR(E6=Instellingen!$D$8,E6=Instellingen!$E$8),I6+J6&gt;F6+G6),I6+J6,
IF(AND(OR(E6=Instellingen!$B$8,E6=Instellingen!$C$8),I6+J6&gt;=F6+G6),162+J6+G6,
IF(AND(OR(E6=Instellingen!$B$8,E6=Instellingen!$C$8),I6+J6&lt;F6+G6),I6+J6,"NAT")))))))))</f>
        <v/>
      </c>
      <c r="N6" s="4"/>
      <c r="O6" s="4"/>
      <c r="P6" s="4"/>
      <c r="Q6" s="4"/>
      <c r="R6" s="4"/>
      <c r="S6" s="4"/>
      <c r="T6" s="4"/>
    </row>
    <row r="7" spans="2:20" ht="15.75" x14ac:dyDescent="0.25">
      <c r="B7" s="31">
        <v>4</v>
      </c>
      <c r="C7" s="64" t="str">
        <f>IF(K6="","",IF(Instellingen!$C$14="","",Instellingen!$C$14))</f>
        <v/>
      </c>
      <c r="D7" s="66" t="str">
        <f>IF(K6="","",IF(Instellingen!$C$11="","",Instellingen!$C$11))</f>
        <v/>
      </c>
      <c r="E7" s="65"/>
      <c r="F7" s="82"/>
      <c r="G7" s="83"/>
      <c r="H7" s="60" t="str">
        <f>IF(F7="","",
IF(E7="","",
IF(OR(F7=Instellingen!$B$8,F7=Instellingen!$C$8),"WV",
IF(OR(F7=Instellingen!$D$8,F7=Instellingen!$E$8),162+G7+J7,
IF(AND(F7=162,OR(E7=Instellingen!$B$8,E7=Instellingen!$C$8),J7=0),"PIT",
IF(AND(F7=162,OR(E7=Instellingen!$D$8,E7=Instellingen!$E$8)),162+G7+J7,
IF(AND(OR(E7=Instellingen!$B$8,E7=Instellingen!$C$8),F7+G7&gt;I7+J7),F7+G7,
IF(AND(OR(E7=Instellingen!$D$8,E7=Instellingen!$E$8),F7+G7&gt;=I7+J7),162+G7+J7,
IF(AND(OR(E7=Instellingen!$D$8,E7=Instellingen!$E$8),F7+G7&lt;I7+J7),F7+G7,"NAT")))))))))</f>
        <v/>
      </c>
      <c r="I7" s="59" t="str">
        <f>IF(F7="","",
IF(OR(F7=Instellingen!$B$8,F7=Instellingen!$C$8,F7=Instellingen!$D$8,F7=Instellingen!$E$8),F7,162-F7))</f>
        <v/>
      </c>
      <c r="J7" s="83"/>
      <c r="K7" s="60" t="str">
        <f>IF(I7="","",
IF(E7="","",
IF(OR(I7=Instellingen!$D$8,I7=Instellingen!$E$8),"ZV",
IF(OR(I7=Instellingen!$B$8,I7=Instellingen!$C$8),162+G7+J7,
IF(AND(I7=162,OR(E7=Instellingen!$D$8,E7=Instellingen!$E$8),G7=0),"PIT",
IF(AND(I7=162,OR(E7=Instellingen!$B$8,E7=Instellingen!$C$8)),162+G7+J7,
IF(AND(OR(E7=Instellingen!$D$8,E7=Instellingen!$E$8),I7+J7&gt;F7+G7),I7+J7,
IF(AND(OR(E7=Instellingen!$B$8,E7=Instellingen!$C$8),I7+J7&gt;=F7+G7),162+J7+G7,
IF(AND(OR(E7=Instellingen!$B$8,E7=Instellingen!$C$8),I7+J7&lt;F7+G7),I7+J7,"NAT")))))))))</f>
        <v/>
      </c>
      <c r="N7" s="26" t="str">
        <f>IF(N8="","",Instellingen!D7)</f>
        <v/>
      </c>
      <c r="O7" s="4"/>
      <c r="P7" s="4"/>
      <c r="Q7" s="4"/>
      <c r="R7" s="4"/>
      <c r="S7" s="4"/>
      <c r="T7" s="4"/>
    </row>
    <row r="8" spans="2:20" ht="15.75" x14ac:dyDescent="0.25">
      <c r="B8" s="31">
        <v>5</v>
      </c>
      <c r="C8" s="75" t="str">
        <f>IF(K7="","",IF(Instellingen!$C$11="","",Instellingen!$C$11))</f>
        <v/>
      </c>
      <c r="D8" s="70" t="str">
        <f>IF(K7="","",IF(Instellingen!$C$12="","",Instellingen!$C$12))</f>
        <v/>
      </c>
      <c r="E8" s="76"/>
      <c r="F8" s="84"/>
      <c r="G8" s="85"/>
      <c r="H8" s="77" t="str">
        <f>IF(F8="","",
IF(E8="","",
IF(OR(F8=Instellingen!$B$8,F8=Instellingen!$C$8),"WV",
IF(OR(F8=Instellingen!$D$8,F8=Instellingen!$E$8),162+G8+J8,
IF(AND(F8=162,OR(E8=Instellingen!$B$8,E8=Instellingen!$C$8),J8=0),"PIT",
IF(AND(F8=162,OR(E8=Instellingen!$D$8,E8=Instellingen!$E$8)),162+G8+J8,
IF(AND(OR(E8=Instellingen!$B$8,E8=Instellingen!$C$8),F8+G8&gt;I8+J8),F8+G8,
IF(AND(OR(E8=Instellingen!$D$8,E8=Instellingen!$E$8),F8+G8&gt;=I8+J8),162+G8+J8,
IF(AND(OR(E8=Instellingen!$D$8,E8=Instellingen!$E$8),F8+G8&lt;I8+J8),F8+G8,"NAT")))))))))</f>
        <v/>
      </c>
      <c r="I8" s="61" t="str">
        <f>IF(F8="","",
IF(OR(F8=Instellingen!$B$8,F8=Instellingen!$C$8,F8=Instellingen!$D$8,F8=Instellingen!$E$8),F8,162-F8))</f>
        <v/>
      </c>
      <c r="J8" s="85"/>
      <c r="K8" s="77" t="str">
        <f>IF(I8="","",
IF(E8="","",
IF(OR(I8=Instellingen!$D$8,I8=Instellingen!$E$8),"ZV",
IF(OR(I8=Instellingen!$B$8,I8=Instellingen!$C$8),162+G8+J8,
IF(AND(I8=162,OR(E8=Instellingen!$D$8,E8=Instellingen!$E$8),G8=0),"PIT",
IF(AND(I8=162,OR(E8=Instellingen!$B$8,E8=Instellingen!$C$8)),162+G8+J8,
IF(AND(OR(E8=Instellingen!$D$8,E8=Instellingen!$E$8),I8+J8&gt;F8+G8),I8+J8,
IF(AND(OR(E8=Instellingen!$B$8,E8=Instellingen!$C$8),I8+J8&gt;=F8+G8),162+J8+G8,
IF(AND(OR(E8=Instellingen!$B$8,E8=Instellingen!$C$8),I8+J8&lt;F8+G8),I8+J8,"NAT")))))))))</f>
        <v/>
      </c>
      <c r="N8" s="9" t="str">
        <f>IF(Instellingen!D8="","",Instellingen!D8)</f>
        <v/>
      </c>
      <c r="O8" s="4"/>
      <c r="P8" s="4"/>
      <c r="Q8" s="4"/>
      <c r="R8" s="4"/>
      <c r="S8" s="4"/>
      <c r="T8" s="4"/>
    </row>
    <row r="9" spans="2:20" ht="15.75" x14ac:dyDescent="0.25">
      <c r="B9" s="31">
        <v>6</v>
      </c>
      <c r="C9" s="75" t="str">
        <f>IF(K8="","",IF(Instellingen!$C$12="","",Instellingen!$C$12))</f>
        <v/>
      </c>
      <c r="D9" s="70" t="str">
        <f>IF(K8="","",IF(Instellingen!$C$13="","",Instellingen!$C$13))</f>
        <v/>
      </c>
      <c r="E9" s="76"/>
      <c r="F9" s="84"/>
      <c r="G9" s="85"/>
      <c r="H9" s="77" t="str">
        <f>IF(F9="","",
IF(E9="","",
IF(OR(F9=Instellingen!$B$8,F9=Instellingen!$C$8),"WV",
IF(OR(F9=Instellingen!$D$8,F9=Instellingen!$E$8),162+G9+J9,
IF(AND(F9=162,OR(E9=Instellingen!$B$8,E9=Instellingen!$C$8),J9=0),"PIT",
IF(AND(F9=162,OR(E9=Instellingen!$D$8,E9=Instellingen!$E$8)),162+G9+J9,
IF(AND(OR(E9=Instellingen!$B$8,E9=Instellingen!$C$8),F9+G9&gt;I9+J9),F9+G9,
IF(AND(OR(E9=Instellingen!$D$8,E9=Instellingen!$E$8),F9+G9&gt;=I9+J9),162+G9+J9,
IF(AND(OR(E9=Instellingen!$D$8,E9=Instellingen!$E$8),F9+G9&lt;I9+J9),F9+G9,"NAT")))))))))</f>
        <v/>
      </c>
      <c r="I9" s="61" t="str">
        <f>IF(F9="","",
IF(OR(F9=Instellingen!$B$8,F9=Instellingen!$C$8,F9=Instellingen!$D$8,F9=Instellingen!$E$8),F9,162-F9))</f>
        <v/>
      </c>
      <c r="J9" s="85"/>
      <c r="K9" s="77" t="str">
        <f>IF(I9="","",
IF(E9="","",
IF(OR(I9=Instellingen!$D$8,I9=Instellingen!$E$8),"ZV",
IF(OR(I9=Instellingen!$B$8,I9=Instellingen!$C$8),162+G9+J9,
IF(AND(I9=162,OR(E9=Instellingen!$D$8,E9=Instellingen!$E$8),G9=0),"PIT",
IF(AND(I9=162,OR(E9=Instellingen!$B$8,E9=Instellingen!$C$8)),162+G9+J9,
IF(AND(OR(E9=Instellingen!$D$8,E9=Instellingen!$E$8),I9+J9&gt;F9+G9),I9+J9,
IF(AND(OR(E9=Instellingen!$B$8,E9=Instellingen!$C$8),I9+J9&gt;=F9+G9),162+J9+G9,
IF(AND(OR(E9=Instellingen!$B$8,E9=Instellingen!$C$8),I9+J9&lt;F9+G9),I9+J9,"NAT")))))))))</f>
        <v/>
      </c>
      <c r="N9" s="9" t="str">
        <f>IF(Instellingen!E8="","",Instellingen!E8)</f>
        <v/>
      </c>
      <c r="O9" s="4"/>
      <c r="P9" s="4"/>
      <c r="Q9" s="4"/>
      <c r="R9" s="4"/>
      <c r="S9" s="4"/>
      <c r="T9" s="4"/>
    </row>
    <row r="10" spans="2:20" ht="15.75" x14ac:dyDescent="0.25">
      <c r="B10" s="31">
        <v>7</v>
      </c>
      <c r="C10" s="75" t="str">
        <f>IF(K9="","",IF(Instellingen!$C$13="","",Instellingen!$C$13))</f>
        <v/>
      </c>
      <c r="D10" s="70" t="str">
        <f>IF(K9="","",IF(Instellingen!$C$14="","",Instellingen!$C$14))</f>
        <v/>
      </c>
      <c r="E10" s="76"/>
      <c r="F10" s="84"/>
      <c r="G10" s="85"/>
      <c r="H10" s="77" t="str">
        <f>IF(F10="","",
IF(E10="","",
IF(OR(F10=Instellingen!$B$8,F10=Instellingen!$C$8),"WV",
IF(OR(F10=Instellingen!$D$8,F10=Instellingen!$E$8),162+G10+J10,
IF(AND(F10=162,OR(E10=Instellingen!$B$8,E10=Instellingen!$C$8),J10=0),"PIT",
IF(AND(F10=162,OR(E10=Instellingen!$D$8,E10=Instellingen!$E$8)),162+G10+J10,
IF(AND(OR(E10=Instellingen!$B$8,E10=Instellingen!$C$8),F10+G10&gt;I10+J10),F10+G10,
IF(AND(OR(E10=Instellingen!$D$8,E10=Instellingen!$E$8),F10+G10&gt;=I10+J10),162+G10+J10,
IF(AND(OR(E10=Instellingen!$D$8,E10=Instellingen!$E$8),F10+G10&lt;I10+J10),F10+G10,"NAT")))))))))</f>
        <v/>
      </c>
      <c r="I10" s="61" t="str">
        <f>IF(F10="","",
IF(OR(F10=Instellingen!$B$8,F10=Instellingen!$C$8,F10=Instellingen!$D$8,F10=Instellingen!$E$8),F10,162-F10))</f>
        <v/>
      </c>
      <c r="J10" s="85"/>
      <c r="K10" s="77" t="str">
        <f>IF(I10="","",
IF(E10="","",
IF(OR(I10=Instellingen!$D$8,I10=Instellingen!$E$8),"ZV",
IF(OR(I10=Instellingen!$B$8,I10=Instellingen!$C$8),162+G10+J10,
IF(AND(I10=162,OR(E10=Instellingen!$D$8,E10=Instellingen!$E$8),G10=0),"PIT",
IF(AND(I10=162,OR(E10=Instellingen!$B$8,E10=Instellingen!$C$8)),162+G10+J10,
IF(AND(OR(E10=Instellingen!$D$8,E10=Instellingen!$E$8),I10+J10&gt;F10+G10),I10+J10,
IF(AND(OR(E10=Instellingen!$B$8,E10=Instellingen!$C$8),I10+J10&gt;=F10+G10),162+J10+G10,
IF(AND(OR(E10=Instellingen!$B$8,E10=Instellingen!$C$8),I10+J10&lt;F10+G10),I10+J10,"NAT")))))))))</f>
        <v/>
      </c>
      <c r="N10" s="4"/>
      <c r="O10" s="4"/>
      <c r="P10" s="4"/>
      <c r="Q10" s="4"/>
      <c r="R10" s="4"/>
      <c r="S10" s="4"/>
      <c r="T10" s="4"/>
    </row>
    <row r="11" spans="2:20" ht="15.75" x14ac:dyDescent="0.25">
      <c r="B11" s="31">
        <v>8</v>
      </c>
      <c r="C11" s="75" t="str">
        <f>IF(K10="","",IF(Instellingen!$C$14="","",Instellingen!$C$14))</f>
        <v/>
      </c>
      <c r="D11" s="70" t="str">
        <f>IF(K10="","",IF(Instellingen!$C$11="","",Instellingen!$C$11))</f>
        <v/>
      </c>
      <c r="E11" s="76"/>
      <c r="F11" s="84"/>
      <c r="G11" s="85"/>
      <c r="H11" s="77" t="str">
        <f>IF(F11="","",
IF(E11="","",
IF(OR(F11=Instellingen!$B$8,F11=Instellingen!$C$8),"WV",
IF(OR(F11=Instellingen!$D$8,F11=Instellingen!$E$8),162+G11+J11,
IF(AND(F11=162,OR(E11=Instellingen!$B$8,E11=Instellingen!$C$8),J11=0),"PIT",
IF(AND(F11=162,OR(E11=Instellingen!$D$8,E11=Instellingen!$E$8)),162+G11+J11,
IF(AND(OR(E11=Instellingen!$B$8,E11=Instellingen!$C$8),F11+G11&gt;I11+J11),F11+G11,
IF(AND(OR(E11=Instellingen!$D$8,E11=Instellingen!$E$8),F11+G11&gt;=I11+J11),162+G11+J11,
IF(AND(OR(E11=Instellingen!$D$8,E11=Instellingen!$E$8),F11+G11&lt;I11+J11),F11+G11,"NAT")))))))))</f>
        <v/>
      </c>
      <c r="I11" s="61" t="str">
        <f>IF(F11="","",
IF(OR(F11=Instellingen!$B$8,F11=Instellingen!$C$8,F11=Instellingen!$D$8,F11=Instellingen!$E$8),F11,162-F11))</f>
        <v/>
      </c>
      <c r="J11" s="85"/>
      <c r="K11" s="77" t="str">
        <f>IF(I11="","",
IF(E11="","",
IF(OR(I11=Instellingen!$D$8,I11=Instellingen!$E$8),"ZV",
IF(OR(I11=Instellingen!$B$8,I11=Instellingen!$C$8),162+G11+J11,
IF(AND(I11=162,OR(E11=Instellingen!$D$8,E11=Instellingen!$E$8),G11=0),"PIT",
IF(AND(I11=162,OR(E11=Instellingen!$B$8,E11=Instellingen!$C$8)),162+G11+J11,
IF(AND(OR(E11=Instellingen!$D$8,E11=Instellingen!$E$8),I11+J11&gt;F11+G11),I11+J11,
IF(AND(OR(E11=Instellingen!$B$8,E11=Instellingen!$C$8),I11+J11&gt;=F11+G11),162+J11+G11,
IF(AND(OR(E11=Instellingen!$B$8,E11=Instellingen!$C$8),I11+J11&lt;F11+G11),I11+J11,"NAT")))))))))</f>
        <v/>
      </c>
      <c r="N11" s="4"/>
      <c r="O11" s="4"/>
      <c r="P11" s="4"/>
      <c r="Q11" s="4"/>
      <c r="R11" s="4"/>
      <c r="S11" s="4"/>
      <c r="T11" s="4"/>
    </row>
    <row r="12" spans="2:20" ht="15.75" x14ac:dyDescent="0.25">
      <c r="B12" s="31">
        <v>9</v>
      </c>
      <c r="C12" s="75" t="str">
        <f>IF(K11="","",IF(Instellingen!$C$11="","",Instellingen!$C$11))</f>
        <v/>
      </c>
      <c r="D12" s="70" t="str">
        <f>IF(K11="","",IF(Instellingen!$C$12="","",Instellingen!$C$12))</f>
        <v/>
      </c>
      <c r="E12" s="76"/>
      <c r="F12" s="84"/>
      <c r="G12" s="85"/>
      <c r="H12" s="77" t="str">
        <f>IF(F12="","",
IF(E12="","",
IF(OR(F12=Instellingen!$B$8,F12=Instellingen!$C$8),"WV",
IF(OR(F12=Instellingen!$D$8,F12=Instellingen!$E$8),162+G12+J12,
IF(AND(F12=162,OR(E12=Instellingen!$B$8,E12=Instellingen!$C$8),J12=0),"PIT",
IF(AND(F12=162,OR(E12=Instellingen!$D$8,E12=Instellingen!$E$8)),162+G12+J12,
IF(AND(OR(E12=Instellingen!$B$8,E12=Instellingen!$C$8),F12+G12&gt;I12+J12),F12+G12,
IF(AND(OR(E12=Instellingen!$D$8,E12=Instellingen!$E$8),F12+G12&gt;=I12+J12),162+G12+J12,
IF(AND(OR(E12=Instellingen!$D$8,E12=Instellingen!$E$8),F12+G12&lt;I12+J12),F12+G12,"NAT")))))))))</f>
        <v/>
      </c>
      <c r="I12" s="61" t="str">
        <f>IF(F12="","",
IF(OR(F12=Instellingen!$B$8,F12=Instellingen!$C$8,F12=Instellingen!$D$8,F12=Instellingen!$E$8),F12,162-F12))</f>
        <v/>
      </c>
      <c r="J12" s="85"/>
      <c r="K12" s="77" t="str">
        <f>IF(I12="","",
IF(E12="","",
IF(OR(I12=Instellingen!$D$8,I12=Instellingen!$E$8),"ZV",
IF(OR(I12=Instellingen!$B$8,I12=Instellingen!$C$8),162+G12+J12,
IF(AND(I12=162,OR(E12=Instellingen!$D$8,E12=Instellingen!$E$8),G12=0),"PIT",
IF(AND(I12=162,OR(E12=Instellingen!$B$8,E12=Instellingen!$C$8)),162+G12+J12,
IF(AND(OR(E12=Instellingen!$D$8,E12=Instellingen!$E$8),I12+J12&gt;F12+G12),I12+J12,
IF(AND(OR(E12=Instellingen!$B$8,E12=Instellingen!$C$8),I12+J12&gt;=F12+G12),162+J12+G12,
IF(AND(OR(E12=Instellingen!$B$8,E12=Instellingen!$C$8),I12+J12&lt;F12+G12),I12+J12,"NAT")))))))))</f>
        <v/>
      </c>
      <c r="N12" s="4"/>
      <c r="O12" s="4"/>
      <c r="P12" s="4"/>
      <c r="Q12" s="4"/>
      <c r="R12" s="4"/>
      <c r="S12" s="4"/>
      <c r="T12" s="4"/>
    </row>
    <row r="13" spans="2:20" ht="15.75" x14ac:dyDescent="0.25">
      <c r="B13" s="31">
        <v>10</v>
      </c>
      <c r="C13" s="75" t="str">
        <f>IF(K12="","",IF(Instellingen!$C$12="","",Instellingen!$C$12))</f>
        <v/>
      </c>
      <c r="D13" s="70" t="str">
        <f>IF(K12="","",IF(Instellingen!$C$13="","",Instellingen!$C$13))</f>
        <v/>
      </c>
      <c r="E13" s="76"/>
      <c r="F13" s="84"/>
      <c r="G13" s="85"/>
      <c r="H13" s="77" t="str">
        <f>IF(F13="","",
IF(E13="","",
IF(OR(F13=Instellingen!$B$8,F13=Instellingen!$C$8),"WV",
IF(OR(F13=Instellingen!$D$8,F13=Instellingen!$E$8),162+G13+J13,
IF(AND(F13=162,OR(E13=Instellingen!$B$8,E13=Instellingen!$C$8),J13=0),"PIT",
IF(AND(F13=162,OR(E13=Instellingen!$D$8,E13=Instellingen!$E$8)),162+G13+J13,
IF(AND(OR(E13=Instellingen!$B$8,E13=Instellingen!$C$8),F13+G13&gt;I13+J13),F13+G13,
IF(AND(OR(E13=Instellingen!$D$8,E13=Instellingen!$E$8),F13+G13&gt;=I13+J13),162+G13+J13,
IF(AND(OR(E13=Instellingen!$D$8,E13=Instellingen!$E$8),F13+G13&lt;I13+J13),F13+G13,"NAT")))))))))</f>
        <v/>
      </c>
      <c r="I13" s="61" t="str">
        <f>IF(F13="","",
IF(OR(F13=Instellingen!$B$8,F13=Instellingen!$C$8,F13=Instellingen!$D$8,F13=Instellingen!$E$8),F13,162-F13))</f>
        <v/>
      </c>
      <c r="J13" s="85"/>
      <c r="K13" s="77" t="str">
        <f>IF(I13="","",
IF(E13="","",
IF(OR(I13=Instellingen!$D$8,I13=Instellingen!$E$8),"ZV",
IF(OR(I13=Instellingen!$B$8,I13=Instellingen!$C$8),162+G13+J13,
IF(AND(I13=162,OR(E13=Instellingen!$D$8,E13=Instellingen!$E$8),G13=0),"PIT",
IF(AND(I13=162,OR(E13=Instellingen!$B$8,E13=Instellingen!$C$8)),162+G13+J13,
IF(AND(OR(E13=Instellingen!$D$8,E13=Instellingen!$E$8),I13+J13&gt;F13+G13),I13+J13,
IF(AND(OR(E13=Instellingen!$B$8,E13=Instellingen!$C$8),I13+J13&gt;=F13+G13),162+J13+G13,
IF(AND(OR(E13=Instellingen!$B$8,E13=Instellingen!$C$8),I13+J13&lt;F13+G13),I13+J13,"NAT")))))))))</f>
        <v/>
      </c>
      <c r="N13" s="4"/>
      <c r="O13" s="4"/>
      <c r="P13" s="4"/>
      <c r="Q13" s="4"/>
      <c r="R13" s="4"/>
      <c r="S13" s="4"/>
      <c r="T13" s="4"/>
    </row>
    <row r="14" spans="2:20" ht="15.75" x14ac:dyDescent="0.25">
      <c r="B14" s="31">
        <v>11</v>
      </c>
      <c r="C14" s="75" t="str">
        <f>IF(K13="","",IF(Instellingen!$C$13="","",Instellingen!$C$13))</f>
        <v/>
      </c>
      <c r="D14" s="70" t="str">
        <f>IF(K13="","",IF(Instellingen!$C$14="","",Instellingen!$C$14))</f>
        <v/>
      </c>
      <c r="E14" s="76"/>
      <c r="F14" s="84"/>
      <c r="G14" s="85"/>
      <c r="H14" s="77" t="str">
        <f>IF(F14="","",
IF(E14="","",
IF(OR(F14=Instellingen!$B$8,F14=Instellingen!$C$8),"WV",
IF(OR(F14=Instellingen!$D$8,F14=Instellingen!$E$8),162+G14+J14,
IF(AND(F14=162,OR(E14=Instellingen!$B$8,E14=Instellingen!$C$8),J14=0),"PIT",
IF(AND(F14=162,OR(E14=Instellingen!$D$8,E14=Instellingen!$E$8)),162+G14+J14,
IF(AND(OR(E14=Instellingen!$B$8,E14=Instellingen!$C$8),F14+G14&gt;I14+J14),F14+G14,
IF(AND(OR(E14=Instellingen!$D$8,E14=Instellingen!$E$8),F14+G14&gt;=I14+J14),162+G14+J14,
IF(AND(OR(E14=Instellingen!$D$8,E14=Instellingen!$E$8),F14+G14&lt;I14+J14),F14+G14,"NAT")))))))))</f>
        <v/>
      </c>
      <c r="I14" s="61" t="str">
        <f>IF(F14="","",
IF(OR(F14=Instellingen!$B$8,F14=Instellingen!$C$8,F14=Instellingen!$D$8,F14=Instellingen!$E$8),F14,162-F14))</f>
        <v/>
      </c>
      <c r="J14" s="85"/>
      <c r="K14" s="29" t="str">
        <f>IF(I14="","",
IF(E14="","",
IF(OR(I14=Instellingen!$D$8,I14=Instellingen!$E$8),"ZV",
IF(OR(I14=Instellingen!$B$8,I14=Instellingen!$C$8),162+G14+J14,
IF(AND(I14=162,OR(E14=Instellingen!$D$8,E14=Instellingen!$E$8),G14=0),"PIT",
IF(AND(I14=162,OR(E14=Instellingen!$B$8,E14=Instellingen!$C$8)),162+G14+J14,
IF(AND(OR(E14=Instellingen!$D$8,E14=Instellingen!$E$8),I14+J14&gt;F14+G14),I14+J14,
IF(AND(OR(E14=Instellingen!$B$8,E14=Instellingen!$C$8),I14+J14&gt;=F14+G14),162+J14+G14,
IF(AND(OR(E14=Instellingen!$B$8,E14=Instellingen!$C$8),I14+J14&lt;F14+G14),I14+J14,"NAT")))))))))</f>
        <v/>
      </c>
      <c r="N14" s="4"/>
      <c r="O14" s="4"/>
      <c r="P14" s="4"/>
      <c r="Q14" s="4"/>
      <c r="R14" s="4"/>
      <c r="S14" s="4"/>
      <c r="T14" s="4"/>
    </row>
    <row r="15" spans="2:20" ht="15.75" x14ac:dyDescent="0.25">
      <c r="B15" s="31">
        <v>12</v>
      </c>
      <c r="C15" s="75" t="str">
        <f>IF(K14="","",IF(Instellingen!$C$14="","",Instellingen!$C$14))</f>
        <v/>
      </c>
      <c r="D15" s="70" t="str">
        <f>IF(K14="","",IF(Instellingen!$C$11="","",Instellingen!$C$11))</f>
        <v/>
      </c>
      <c r="E15" s="76"/>
      <c r="F15" s="84"/>
      <c r="G15" s="85"/>
      <c r="H15" s="77" t="str">
        <f>IF(F15="","",
IF(E15="","",
IF(OR(F15=Instellingen!$B$8,F15=Instellingen!$C$8),"WV",
IF(OR(F15=Instellingen!$D$8,F15=Instellingen!$E$8),162+G15+J15,
IF(AND(F15=162,OR(E15=Instellingen!$B$8,E15=Instellingen!$C$8),J15=0),"PIT",
IF(AND(F15=162,OR(E15=Instellingen!$D$8,E15=Instellingen!$E$8)),162+G15+J15,
IF(AND(OR(E15=Instellingen!$B$8,E15=Instellingen!$C$8),F15+G15&gt;I15+J15),F15+G15,
IF(AND(OR(E15=Instellingen!$D$8,E15=Instellingen!$E$8),F15+G15&gt;=I15+J15),162+G15+J15,
IF(AND(OR(E15=Instellingen!$D$8,E15=Instellingen!$E$8),F15+G15&lt;I15+J15),F15+G15,"NAT")))))))))</f>
        <v/>
      </c>
      <c r="I15" s="61" t="str">
        <f>IF(F15="","",
IF(OR(F15=Instellingen!$B$8,F15=Instellingen!$C$8,F15=Instellingen!$D$8,F15=Instellingen!$E$8),F15,162-F15))</f>
        <v/>
      </c>
      <c r="J15" s="85"/>
      <c r="K15" s="78" t="str">
        <f>IF(I15="","",
IF(E15="","",
IF(OR(I15=Instellingen!$D$8,I15=Instellingen!$E$8),"ZV",
IF(OR(I15=Instellingen!$B$8,I15=Instellingen!$C$8),162+G15+J15,
IF(AND(I15=162,OR(E15=Instellingen!$D$8,E15=Instellingen!$E$8),G15=0),"PIT",
IF(AND(I15=162,OR(E15=Instellingen!$B$8,E15=Instellingen!$C$8)),162+G15+J15,
IF(AND(OR(E15=Instellingen!$D$8,E15=Instellingen!$E$8),I15+J15&gt;F15+G15),I15+J15,
IF(AND(OR(E15=Instellingen!$B$8,E15=Instellingen!$C$8),I15+J15&gt;=F15+G15),162+J15+G15,
IF(AND(OR(E15=Instellingen!$B$8,E15=Instellingen!$C$8),I15+J15&lt;F15+G15),I15+J15,"NAT")))))))))</f>
        <v/>
      </c>
      <c r="N15" s="4"/>
      <c r="O15" s="4"/>
      <c r="P15" s="4"/>
      <c r="Q15" s="4"/>
      <c r="R15" s="4"/>
      <c r="S15" s="4"/>
      <c r="T15" s="4"/>
    </row>
    <row r="16" spans="2:20" ht="15.75" x14ac:dyDescent="0.25">
      <c r="B16" s="31">
        <v>13</v>
      </c>
      <c r="C16" s="75" t="str">
        <f>IF(K15="","",IF(Instellingen!$C$11="","",Instellingen!$C$11))</f>
        <v/>
      </c>
      <c r="D16" s="70" t="str">
        <f>IF(K15="","",IF(Instellingen!$C$12="","",Instellingen!$C$12))</f>
        <v/>
      </c>
      <c r="E16" s="76"/>
      <c r="F16" s="84"/>
      <c r="G16" s="85"/>
      <c r="H16" s="77" t="str">
        <f>IF(F16="","",
IF(E16="","",
IF(OR(F16=Instellingen!$B$8,F16=Instellingen!$C$8),"WV",
IF(OR(F16=Instellingen!$D$8,F16=Instellingen!$E$8),162+G16+J16,
IF(AND(F16=162,OR(E16=Instellingen!$B$8,E16=Instellingen!$C$8),J16=0),"PIT",
IF(AND(F16=162,OR(E16=Instellingen!$D$8,E16=Instellingen!$E$8)),162+G16+J16,
IF(AND(OR(E16=Instellingen!$B$8,E16=Instellingen!$C$8),F16+G16&gt;I16+J16),F16+G16,
IF(AND(OR(E16=Instellingen!$D$8,E16=Instellingen!$E$8),F16+G16&gt;=I16+J16),162+G16+J16,
IF(AND(OR(E16=Instellingen!$D$8,E16=Instellingen!$E$8),F16+G16&lt;I16+J16),F16+G16,"NAT")))))))))</f>
        <v/>
      </c>
      <c r="I16" s="61" t="str">
        <f>IF(F16="","",
IF(OR(F16=Instellingen!$B$8,F16=Instellingen!$C$8,F16=Instellingen!$D$8,F16=Instellingen!$E$8),F16,162-F16))</f>
        <v/>
      </c>
      <c r="J16" s="85"/>
      <c r="K16" s="77" t="str">
        <f>IF(I16="","",
IF(E16="","",
IF(OR(I16=Instellingen!$D$8,I16=Instellingen!$E$8),"ZV",
IF(OR(I16=Instellingen!$B$8,I16=Instellingen!$C$8),162+G16+J16,
IF(AND(I16=162,OR(E16=Instellingen!$D$8,E16=Instellingen!$E$8),G16=0),"PIT",
IF(AND(I16=162,OR(E16=Instellingen!$B$8,E16=Instellingen!$C$8)),162+G16+J16,
IF(AND(OR(E16=Instellingen!$D$8,E16=Instellingen!$E$8),I16+J16&gt;F16+G16),I16+J16,
IF(AND(OR(E16=Instellingen!$B$8,E16=Instellingen!$C$8),I16+J16&gt;=F16+G16),162+J16+G16,
IF(AND(OR(E16=Instellingen!$B$8,E16=Instellingen!$C$8),I16+J16&lt;F16+G16),I16+J16,"NAT")))))))))</f>
        <v/>
      </c>
      <c r="N16" s="4"/>
      <c r="O16" s="4"/>
      <c r="P16" s="4"/>
      <c r="Q16" s="4"/>
      <c r="R16" s="4"/>
      <c r="S16" s="4"/>
      <c r="T16" s="4"/>
    </row>
    <row r="17" spans="2:20" ht="15.75" x14ac:dyDescent="0.25">
      <c r="B17" s="31">
        <v>14</v>
      </c>
      <c r="C17" s="75" t="str">
        <f>IF(K16="","",IF(Instellingen!$C$12="","",Instellingen!$C$12))</f>
        <v/>
      </c>
      <c r="D17" s="70" t="str">
        <f>IF(K16="","",IF(Instellingen!$C$13="","",Instellingen!$C$13))</f>
        <v/>
      </c>
      <c r="E17" s="76"/>
      <c r="F17" s="84"/>
      <c r="G17" s="85"/>
      <c r="H17" s="77" t="str">
        <f>IF(F17="","",
IF(E17="","",
IF(OR(F17=Instellingen!$B$8,F17=Instellingen!$C$8),"WV",
IF(OR(F17=Instellingen!$D$8,F17=Instellingen!$E$8),162+G17+J17,
IF(AND(F17=162,OR(E17=Instellingen!$B$8,E17=Instellingen!$C$8),J17=0),"PIT",
IF(AND(F17=162,OR(E17=Instellingen!$D$8,E17=Instellingen!$E$8)),162+G17+J17,
IF(AND(OR(E17=Instellingen!$B$8,E17=Instellingen!$C$8),F17+G17&gt;I17+J17),F17+G17,
IF(AND(OR(E17=Instellingen!$D$8,E17=Instellingen!$E$8),F17+G17&gt;=I17+J17),162+G17+J17,
IF(AND(OR(E17=Instellingen!$D$8,E17=Instellingen!$E$8),F17+G17&lt;I17+J17),F17+G17,"NAT")))))))))</f>
        <v/>
      </c>
      <c r="I17" s="61" t="str">
        <f>IF(F17="","",
IF(OR(F17=Instellingen!$B$8,F17=Instellingen!$C$8,F17=Instellingen!$D$8,F17=Instellingen!$E$8),F17,162-F17))</f>
        <v/>
      </c>
      <c r="J17" s="85"/>
      <c r="K17" s="77" t="str">
        <f>IF(I17="","",
IF(E17="","",
IF(OR(I17=Instellingen!$D$8,I17=Instellingen!$E$8),"ZV",
IF(OR(I17=Instellingen!$B$8,I17=Instellingen!$C$8),162+G17+J17,
IF(AND(I17=162,OR(E17=Instellingen!$D$8,E17=Instellingen!$E$8),G17=0),"PIT",
IF(AND(I17=162,OR(E17=Instellingen!$B$8,E17=Instellingen!$C$8)),162+G17+J17,
IF(AND(OR(E17=Instellingen!$D$8,E17=Instellingen!$E$8),I17+J17&gt;F17+G17),I17+J17,
IF(AND(OR(E17=Instellingen!$B$8,E17=Instellingen!$C$8),I17+J17&gt;=F17+G17),162+J17+G17,
IF(AND(OR(E17=Instellingen!$B$8,E17=Instellingen!$C$8),I17+J17&lt;F17+G17),I17+J17,"NAT")))))))))</f>
        <v/>
      </c>
      <c r="N17" s="4"/>
      <c r="O17" s="4"/>
      <c r="P17" s="4"/>
      <c r="Q17" s="4"/>
      <c r="R17" s="4"/>
      <c r="S17" s="4"/>
      <c r="T17" s="4"/>
    </row>
    <row r="18" spans="2:20" ht="15.75" x14ac:dyDescent="0.25">
      <c r="B18" s="31">
        <v>15</v>
      </c>
      <c r="C18" s="75" t="str">
        <f>IF(K17="","",IF(Instellingen!$C$13="","",Instellingen!$C$13))</f>
        <v/>
      </c>
      <c r="D18" s="70" t="str">
        <f>IF(K17="","",IF(Instellingen!$C$14="","",Instellingen!$C$14))</f>
        <v/>
      </c>
      <c r="E18" s="76"/>
      <c r="F18" s="84"/>
      <c r="G18" s="85"/>
      <c r="H18" s="77" t="str">
        <f>IF(F18="","",
IF(E18="","",
IF(OR(F18=Instellingen!$B$8,F18=Instellingen!$C$8),"WV",
IF(OR(F18=Instellingen!$D$8,F18=Instellingen!$E$8),162+G18+J18,
IF(AND(F18=162,OR(E18=Instellingen!$B$8,E18=Instellingen!$C$8),J18=0),"PIT",
IF(AND(F18=162,OR(E18=Instellingen!$D$8,E18=Instellingen!$E$8)),162+G18+J18,
IF(AND(OR(E18=Instellingen!$B$8,E18=Instellingen!$C$8),F18+G18&gt;I18+J18),F18+G18,
IF(AND(OR(E18=Instellingen!$D$8,E18=Instellingen!$E$8),F18+G18&gt;=I18+J18),162+G18+J18,
IF(AND(OR(E18=Instellingen!$D$8,E18=Instellingen!$E$8),F18+G18&lt;I18+J18),F18+G18,"NAT")))))))))</f>
        <v/>
      </c>
      <c r="I18" s="61" t="str">
        <f>IF(F18="","",
IF(OR(F18=Instellingen!$B$8,F18=Instellingen!$C$8,F18=Instellingen!$D$8,F18=Instellingen!$E$8),F18,162-F18))</f>
        <v/>
      </c>
      <c r="J18" s="85"/>
      <c r="K18" s="77" t="str">
        <f>IF(I18="","",
IF(E18="","",
IF(OR(I18=Instellingen!$D$8,I18=Instellingen!$E$8),"ZV",
IF(OR(I18=Instellingen!$B$8,I18=Instellingen!$C$8),162+G18+J18,
IF(AND(I18=162,OR(E18=Instellingen!$D$8,E18=Instellingen!$E$8),G18=0),"PIT",
IF(AND(I18=162,OR(E18=Instellingen!$B$8,E18=Instellingen!$C$8)),162+G18+J18,
IF(AND(OR(E18=Instellingen!$D$8,E18=Instellingen!$E$8),I18+J18&gt;F18+G18),I18+J18,
IF(AND(OR(E18=Instellingen!$B$8,E18=Instellingen!$C$8),I18+J18&gt;=F18+G18),162+J18+G18,
IF(AND(OR(E18=Instellingen!$B$8,E18=Instellingen!$C$8),I18+J18&lt;F18+G18),I18+J18,"NAT")))))))))</f>
        <v/>
      </c>
      <c r="N18" s="4"/>
      <c r="O18" s="4"/>
      <c r="P18" s="4"/>
      <c r="Q18" s="4"/>
      <c r="R18" s="4"/>
      <c r="S18" s="4"/>
      <c r="T18" s="4"/>
    </row>
    <row r="19" spans="2:20" ht="16.5" thickBot="1" x14ac:dyDescent="0.3">
      <c r="B19" s="33">
        <v>16</v>
      </c>
      <c r="C19" s="74" t="str">
        <f>IF(K18="","",IF(Instellingen!$C$14="","",Instellingen!$C$14))</f>
        <v/>
      </c>
      <c r="D19" s="32" t="str">
        <f>IF(K18="","",IF(Instellingen!$C$11="","",Instellingen!$C$11))</f>
        <v/>
      </c>
      <c r="E19" s="73"/>
      <c r="F19" s="86"/>
      <c r="G19" s="87"/>
      <c r="H19" s="72" t="str">
        <f>IF(F19="","",
IF(E19="","",
IF(OR(F19=Instellingen!$B$8,F19=Instellingen!$C$8),"WV",
IF(OR(F19=Instellingen!$D$8,F19=Instellingen!$E$8),162+G19+J19,
IF(AND(F19=162,OR(E19=Instellingen!$B$8,E19=Instellingen!$C$8),J19=0),"PIT",
IF(AND(F19=162,OR(E19=Instellingen!$D$8,E19=Instellingen!$E$8)),162+G19+J19,
IF(AND(OR(E19=Instellingen!$B$8,E19=Instellingen!$C$8),F19+G19&gt;I19+J19),F19+G19,
IF(AND(OR(E19=Instellingen!$D$8,E19=Instellingen!$E$8),F19+G19&gt;=I19+J19),162+G19+J19,
IF(AND(OR(E19=Instellingen!$D$8,E19=Instellingen!$E$8),F19+G19&lt;I19+J19),F19+G19,"NAT")))))))))</f>
        <v/>
      </c>
      <c r="I19" s="30" t="str">
        <f>IF(F19="","",
IF(OR(F19=Instellingen!$B$8,F19=Instellingen!$C$8,F19=Instellingen!$D$8,F19=Instellingen!$E$8),F19,162-F19))</f>
        <v/>
      </c>
      <c r="J19" s="87"/>
      <c r="K19" s="72" t="str">
        <f>IF(I19="","",
IF(E19="","",
IF(OR(I19=Instellingen!$D$8,I19=Instellingen!$E$8),"ZV",
IF(OR(I19=Instellingen!$B$8,I19=Instellingen!$C$8),162+G19+J19,
IF(AND(I19=162,OR(E19=Instellingen!$D$8,E19=Instellingen!$E$8),G19=0),"PIT",
IF(AND(I19=162,OR(E19=Instellingen!$B$8,E19=Instellingen!$C$8)),162+G19+J19,
IF(AND(OR(E19=Instellingen!$D$8,E19=Instellingen!$E$8),I19+J19&gt;F19+G19),I19+J19,
IF(AND(OR(E19=Instellingen!$B$8,E19=Instellingen!$C$8),I19+J19&gt;=F19+G19),162+J19+G19,
IF(AND(OR(E19=Instellingen!$B$8,E19=Instellingen!$C$8),I19+J19&lt;F19+G19),I19+J19,"NAT")))))))))</f>
        <v/>
      </c>
      <c r="N19" s="4"/>
      <c r="O19" s="4"/>
      <c r="P19" s="4"/>
      <c r="Q19" s="4"/>
      <c r="R19" s="4"/>
      <c r="S19" s="4"/>
      <c r="T19" s="4"/>
    </row>
    <row r="20" spans="2:20" ht="22.5" thickTop="1" thickBot="1" x14ac:dyDescent="0.4">
      <c r="B20" s="100" t="s">
        <v>2</v>
      </c>
      <c r="C20" s="101"/>
      <c r="D20" s="101"/>
      <c r="E20" s="102"/>
      <c r="F20" s="106">
        <f>SUM(H4:H19)+
(COUNTIF(H4:H19,"PIT")*262)+
SUMIF(H4:H19,"PIT",G4:G19)</f>
        <v>0</v>
      </c>
      <c r="G20" s="107"/>
      <c r="H20" s="108"/>
      <c r="I20" s="106">
        <f>SUM(K4:K19)+
(COUNTIF(K4:K19,"PIT")*262)+
SUMIF(K4:K19,"PIT",J4:J19)</f>
        <v>0</v>
      </c>
      <c r="J20" s="107"/>
      <c r="K20" s="108"/>
      <c r="L20" s="4"/>
      <c r="M20" s="4"/>
      <c r="N20" s="4"/>
      <c r="O20" s="4"/>
      <c r="P20" s="4"/>
      <c r="Q20" s="4"/>
      <c r="R20" s="4"/>
      <c r="S20" s="4"/>
      <c r="T20" s="4"/>
    </row>
    <row r="21" spans="2:20" ht="22.5" thickTop="1" thickBot="1" x14ac:dyDescent="0.4">
      <c r="B21" s="97" t="s">
        <v>19</v>
      </c>
      <c r="C21" s="98"/>
      <c r="D21" s="98"/>
      <c r="E21" s="99"/>
      <c r="F21" s="103">
        <f>ABS(F20-I20)</f>
        <v>0</v>
      </c>
      <c r="G21" s="104"/>
      <c r="H21" s="104"/>
      <c r="I21" s="104"/>
      <c r="J21" s="104"/>
      <c r="K21" s="105"/>
      <c r="L21" s="4"/>
      <c r="M21" s="4"/>
      <c r="N21" s="4"/>
      <c r="O21" s="4"/>
      <c r="P21" s="4"/>
      <c r="Q21" s="4"/>
      <c r="R21" s="4"/>
      <c r="S21" s="4"/>
      <c r="T21" s="4"/>
    </row>
    <row r="22" spans="2:20" ht="15.75" thickTop="1" x14ac:dyDescent="0.25">
      <c r="B22" s="93" t="str">
        <f>IF(COUNTBLANK(K4:K19)&lt;&gt;0,"",IF(F20&gt;I20,"De winst gaat naar "&amp;Instellingen!B8&amp;" en "&amp;Instellingen!C8&amp;IF(Instellingen!C3="",""," van team "&amp;Instellingen!C3)&amp;". Gefeliciteerd!",IF(I20&gt;F20,"De winst gaat naar "&amp;Instellingen!D8&amp;" en "&amp;Instellingen!E8&amp;IF(Instellingen!C4="",""," van team "&amp;Instellingen!C4)&amp;". Gefeliciteerd!","Gelijkspel!")))</f>
        <v/>
      </c>
      <c r="C22" s="93"/>
      <c r="D22" s="93"/>
      <c r="E22" s="93"/>
      <c r="F22" s="93"/>
      <c r="G22" s="93"/>
      <c r="H22" s="93"/>
      <c r="I22" s="93"/>
      <c r="J22" s="93"/>
      <c r="K22" s="93"/>
      <c r="L22" s="34"/>
      <c r="M22" s="34"/>
      <c r="N22" s="34"/>
      <c r="O22" s="4"/>
      <c r="P22" s="4"/>
      <c r="Q22" s="4"/>
      <c r="R22" s="4"/>
      <c r="S22" s="4"/>
      <c r="T22" s="4"/>
    </row>
    <row r="23" spans="2:20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34"/>
      <c r="M23" s="34"/>
      <c r="N23" s="34"/>
      <c r="O23" s="4"/>
      <c r="P23" s="4"/>
      <c r="Q23" s="4"/>
      <c r="R23" s="4"/>
      <c r="S23" s="4"/>
      <c r="T23" s="4"/>
    </row>
    <row r="24" spans="2:20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34"/>
      <c r="M24" s="34"/>
      <c r="N24" s="34"/>
      <c r="O24" s="4"/>
      <c r="P24" s="4"/>
      <c r="Q24" s="4"/>
      <c r="R24" s="4"/>
      <c r="S24" s="4"/>
      <c r="T24" s="4"/>
    </row>
    <row r="25" spans="2:20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34"/>
      <c r="M25" s="34"/>
      <c r="N25" s="34"/>
      <c r="O25" s="4"/>
      <c r="P25" s="4"/>
      <c r="Q25" s="4"/>
      <c r="R25" s="4"/>
      <c r="S25" s="4"/>
      <c r="T25" s="4"/>
    </row>
    <row r="26" spans="2:20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34"/>
      <c r="M26" s="34"/>
      <c r="N26" s="34"/>
      <c r="O26" s="4"/>
      <c r="P26" s="4"/>
      <c r="Q26" s="4"/>
      <c r="R26" s="4"/>
      <c r="S26" s="4"/>
      <c r="T26" s="4"/>
    </row>
    <row r="27" spans="2:20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34"/>
      <c r="M27" s="34"/>
      <c r="N27" s="34"/>
      <c r="O27" s="4"/>
      <c r="P27" s="4"/>
      <c r="Q27" s="4"/>
      <c r="R27" s="4"/>
      <c r="S27" s="4"/>
      <c r="T27" s="4"/>
    </row>
    <row r="28" spans="2:20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34"/>
      <c r="M28" s="34"/>
      <c r="N28" s="34"/>
      <c r="O28" s="4"/>
      <c r="P28" s="4"/>
      <c r="Q28" s="4"/>
      <c r="R28" s="4"/>
      <c r="S28" s="4"/>
      <c r="T28" s="4"/>
    </row>
    <row r="29" spans="2:20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34"/>
      <c r="M29" s="34"/>
      <c r="N29" s="34"/>
      <c r="O29" s="4"/>
      <c r="P29" s="4"/>
      <c r="Q29" s="4"/>
      <c r="R29" s="4"/>
      <c r="S29" s="4"/>
      <c r="T29" s="4"/>
    </row>
    <row r="30" spans="2:20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34"/>
      <c r="M30" s="34"/>
      <c r="N30" s="34"/>
      <c r="O30" s="4"/>
      <c r="P30" s="4"/>
      <c r="Q30" s="4"/>
      <c r="R30" s="4"/>
      <c r="S30" s="4"/>
      <c r="T30" s="4"/>
    </row>
    <row r="31" spans="2:20" x14ac:dyDescent="0.25">
      <c r="B31" s="4"/>
      <c r="C31" s="4"/>
      <c r="D31" s="4"/>
      <c r="E31" s="4"/>
      <c r="F31" s="4"/>
      <c r="G31" s="4"/>
      <c r="H31" s="4"/>
      <c r="I31" s="4"/>
      <c r="J31" s="8"/>
      <c r="K31" s="4"/>
      <c r="L31" s="34"/>
      <c r="M31" s="34"/>
      <c r="N31" s="34"/>
      <c r="O31" s="4"/>
      <c r="P31" s="4"/>
      <c r="Q31" s="4"/>
      <c r="R31" s="4"/>
      <c r="S31" s="4"/>
      <c r="T31" s="4"/>
    </row>
    <row r="32" spans="2:20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x14ac:dyDescent="0.25">
      <c r="B33" s="4"/>
      <c r="C33" s="4"/>
      <c r="D33" s="4"/>
      <c r="E33" s="4"/>
      <c r="F33" s="4"/>
      <c r="G33" s="4"/>
      <c r="H33" s="4"/>
      <c r="I33" s="4"/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x14ac:dyDescent="0.25">
      <c r="B34" s="4"/>
      <c r="C34" s="4"/>
      <c r="D34" s="4"/>
      <c r="E34" s="4"/>
      <c r="F34" s="4"/>
      <c r="G34" s="4"/>
      <c r="H34" s="4"/>
      <c r="I34" s="4"/>
      <c r="J34" s="3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0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0" x14ac:dyDescent="0.25">
      <c r="B36" s="4"/>
      <c r="C36" s="4"/>
      <c r="D36" s="4"/>
      <c r="E36" s="4"/>
      <c r="F36" s="4"/>
      <c r="G36" s="4"/>
      <c r="H36" s="4"/>
      <c r="I36" s="4"/>
      <c r="J36" s="3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2:20" x14ac:dyDescent="0.25">
      <c r="B38" s="4"/>
      <c r="C38" s="4"/>
      <c r="D38" s="4"/>
      <c r="E38" s="4"/>
      <c r="F38" s="4"/>
      <c r="G38" s="4"/>
      <c r="H38" s="4"/>
      <c r="I38" s="4"/>
      <c r="J38" s="3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2:20" x14ac:dyDescent="0.25">
      <c r="B39" s="4"/>
      <c r="C39" s="4"/>
      <c r="D39" s="4"/>
      <c r="E39" s="4"/>
      <c r="F39" s="4"/>
      <c r="G39" s="4"/>
      <c r="H39" s="4"/>
      <c r="I39" s="4"/>
      <c r="J39" s="3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0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0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0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20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0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2:20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2:20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2:20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32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32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32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32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32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32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32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32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32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32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32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32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32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32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32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</sheetData>
  <sheetProtection algorithmName="SHA-512" hashValue="OuwOFG2BpPD31TECgWB003Kusz9SYsC18or7rnkVPYUDtbQ2Gs3NgFRoJgWPv64HqavJjpPd3Cw0YCGLnQ+/sw==" saltValue="t/pnZfuILn/Qk9pBg88mFA==" spinCount="100000" sheet="1" objects="1" scenarios="1" selectLockedCells="1"/>
  <protectedRanges>
    <protectedRange sqref="F4:G19 J4:J19" name="Bereik1_2"/>
  </protectedRanges>
  <dataConsolidate/>
  <mergeCells count="9">
    <mergeCell ref="B22:K22"/>
    <mergeCell ref="F2:H2"/>
    <mergeCell ref="I2:K2"/>
    <mergeCell ref="B21:E21"/>
    <mergeCell ref="B20:E20"/>
    <mergeCell ref="F21:K21"/>
    <mergeCell ref="I20:K20"/>
    <mergeCell ref="F20:H20"/>
    <mergeCell ref="C2:E2"/>
  </mergeCells>
  <conditionalFormatting sqref="F20 I20">
    <cfRule type="colorScale" priority="57">
      <colorScale>
        <cfvo type="min"/>
        <cfvo type="percentile" val="50"/>
        <cfvo type="max"/>
        <color rgb="FFFF0000"/>
        <color theme="0"/>
        <color rgb="FF00B050"/>
      </colorScale>
    </cfRule>
    <cfRule type="colorScale" priority="58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C2:E2">
    <cfRule type="cellIs" dxfId="2" priority="2" operator="equal">
      <formula>"Laatste handje!"</formula>
    </cfRule>
    <cfRule type="cellIs" dxfId="1" priority="3" operator="equal">
      <formula>"Op de helft!"</formula>
    </cfRule>
  </conditionalFormatting>
  <conditionalFormatting sqref="F20:K20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Speler niet gevonden" error="Kies een bestaande speler" xr:uid="{EF1B83A1-6CD7-490C-AB03-E21BFC72DEBB}">
          <x14:formula1>
            <xm:f>Instellingen!$B$8:$E$8</xm:f>
          </x14:formula1>
          <xm:sqref>E4:E19</xm:sqref>
        </x14:dataValidation>
        <x14:dataValidation type="custom" allowBlank="1" showInputMessage="1" showErrorMessage="1" errorTitle="Ongeldig aantal roem" error="Vul een geldig aantal roem in (20, 40 en elk tiental vanaf 50 tot en met 1000 punten)" xr:uid="{566B9597-276E-472B-B44A-40917FFE144D}">
          <x14:formula1>
            <xm:f>COUNTIF(Berekeningen!$K$2:$K$100,G4)&gt;0</xm:f>
          </x14:formula1>
          <xm:sqref>J4:J19 G4:G19</xm:sqref>
        </x14:dataValidation>
        <x14:dataValidation type="custom" allowBlank="1" showInputMessage="1" showErrorMessage="1" xr:uid="{AAE5FC6A-406A-4EA8-B559-3AE733DFF8CD}">
          <x14:formula1>
            <xm:f>IF(ISNUMBER(G5),AND(G5-INT(G5)=0,G5&gt;=0,G5&lt;=162),OR(G5=Berekeningen!$F$3,G5=Berekeningen!$G$3,G5=Berekeningen!$H$3,G5=Berekeningen!$I$3))</xm:f>
          </x14:formula1>
          <xm:sqref>F5:F19</xm:sqref>
        </x14:dataValidation>
        <x14:dataValidation type="custom" allowBlank="1" showInputMessage="1" showErrorMessage="1" errorTitle="Ongeldig puntenaantal" error="Vul een geldig puntenaantal in (heel getal van 0 tot en met 162) of de exacte naam van een speler zoals in het tabblad &quot;Instellingen&quot;" xr:uid="{2CDBD863-A80D-4641-8E1D-07A98115AA81}">
          <x14:formula1>
            <xm:f>IF(ISNUMBER(F4),AND(F4-INT(F4)=0,F4&gt;=0,F4&lt;=162),OR(F4=Berekeningen!$F$3,F4=Berekeningen!$G$3,F4=Berekeningen!$H$3,F4=Berekeningen!$I$3))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FBFF-E3FC-4BB6-91D0-6DAB3C623661}">
  <sheetPr codeName="Sheet2"/>
  <dimension ref="A1:E15"/>
  <sheetViews>
    <sheetView showGridLines="0" zoomScale="160" zoomScaleNormal="160" workbookViewId="0">
      <selection activeCell="C3" sqref="C3"/>
    </sheetView>
  </sheetViews>
  <sheetFormatPr defaultColWidth="9.140625" defaultRowHeight="15" x14ac:dyDescent="0.25"/>
  <cols>
    <col min="1" max="1" width="9.140625" style="1" customWidth="1"/>
    <col min="2" max="2" width="9.5703125" style="1" bestFit="1" customWidth="1"/>
    <col min="3" max="16384" width="9.140625" style="1"/>
  </cols>
  <sheetData>
    <row r="1" spans="1:5" ht="15.75" thickBot="1" x14ac:dyDescent="0.3">
      <c r="B1" s="13"/>
      <c r="C1" s="13"/>
    </row>
    <row r="2" spans="1:5" ht="15.75" thickTop="1" x14ac:dyDescent="0.25">
      <c r="A2" s="16"/>
      <c r="B2" s="116" t="s">
        <v>10</v>
      </c>
      <c r="C2" s="117"/>
      <c r="D2" s="12"/>
      <c r="E2" s="12"/>
    </row>
    <row r="3" spans="1:5" x14ac:dyDescent="0.25">
      <c r="A3" s="16"/>
      <c r="B3" s="49" t="s">
        <v>11</v>
      </c>
      <c r="C3" s="14" t="s">
        <v>27</v>
      </c>
      <c r="D3" s="3"/>
    </row>
    <row r="4" spans="1:5" ht="15.75" thickBot="1" x14ac:dyDescent="0.3">
      <c r="A4" s="16"/>
      <c r="B4" s="50" t="s">
        <v>12</v>
      </c>
      <c r="C4" s="15" t="s">
        <v>28</v>
      </c>
      <c r="D4" s="11"/>
    </row>
    <row r="5" spans="1:5" ht="16.5" thickTop="1" thickBot="1" x14ac:dyDescent="0.3">
      <c r="B5" s="57"/>
      <c r="C5" s="13"/>
      <c r="D5" s="13"/>
      <c r="E5" s="13"/>
    </row>
    <row r="6" spans="1:5" ht="15.75" thickTop="1" x14ac:dyDescent="0.25">
      <c r="A6" s="16"/>
      <c r="B6" s="118" t="s">
        <v>13</v>
      </c>
      <c r="C6" s="119"/>
      <c r="D6" s="119"/>
      <c r="E6" s="120"/>
    </row>
    <row r="7" spans="1:5" x14ac:dyDescent="0.25">
      <c r="A7" s="16"/>
      <c r="B7" s="121" t="str">
        <f>IF(C3="",B3,C3)</f>
        <v>Wij</v>
      </c>
      <c r="C7" s="112"/>
      <c r="D7" s="112" t="str">
        <f>IF(C4="",B4,C4)</f>
        <v>Zij</v>
      </c>
      <c r="E7" s="113"/>
    </row>
    <row r="8" spans="1:5" ht="15.75" thickBot="1" x14ac:dyDescent="0.3">
      <c r="A8" s="16"/>
      <c r="B8" s="37"/>
      <c r="C8" s="17"/>
      <c r="D8" s="17"/>
      <c r="E8" s="38"/>
    </row>
    <row r="9" spans="1:5" ht="16.5" thickTop="1" thickBot="1" x14ac:dyDescent="0.3">
      <c r="C9" s="11"/>
      <c r="D9" s="2"/>
      <c r="E9" s="3"/>
    </row>
    <row r="10" spans="1:5" ht="15.75" thickTop="1" x14ac:dyDescent="0.25">
      <c r="B10" s="114" t="s">
        <v>17</v>
      </c>
      <c r="C10" s="115"/>
      <c r="D10" s="11"/>
      <c r="E10" s="3"/>
    </row>
    <row r="11" spans="1:5" x14ac:dyDescent="0.25">
      <c r="B11" s="18" t="s">
        <v>8</v>
      </c>
      <c r="C11" s="5"/>
      <c r="D11" s="3"/>
      <c r="E11" s="3"/>
    </row>
    <row r="12" spans="1:5" x14ac:dyDescent="0.25">
      <c r="B12" s="19" t="s">
        <v>4</v>
      </c>
      <c r="C12" s="20"/>
    </row>
    <row r="13" spans="1:5" x14ac:dyDescent="0.25">
      <c r="B13" s="19" t="s">
        <v>5</v>
      </c>
      <c r="C13" s="6" t="str">
        <f>IF(C11="","",IF(C11=B8,C8,IF(C11=C8,B8,IF(C11=D8,E8,IF(C11=E8,D8,"")))))</f>
        <v/>
      </c>
      <c r="D13" s="3"/>
      <c r="E13" s="3"/>
    </row>
    <row r="14" spans="1:5" ht="15.75" thickBot="1" x14ac:dyDescent="0.3">
      <c r="A14" s="3"/>
      <c r="B14" s="21" t="s">
        <v>6</v>
      </c>
      <c r="C14" s="7" t="str">
        <f>IF(C12="","",IF(C12=B8,C8,IF(C12=C8,B8,IF(C12=D8,E8,IF(C12=E8,D8,"")))))</f>
        <v/>
      </c>
      <c r="D14" s="3"/>
      <c r="E14" s="3"/>
    </row>
    <row r="15" spans="1:5" ht="15.75" thickTop="1" x14ac:dyDescent="0.25"/>
  </sheetData>
  <sheetProtection algorithmName="SHA-512" hashValue="EqEiDmUt492J5nN+7uCnu/Y++wk/LeD5Xx8eawv38Aecnq+KxL6QMaAwTI1XwheJbHPwciyQ6WOrSCBbN7Ul3Q==" saltValue="otjbMKFYabg8LNWWFmS4/w==" spinCount="100000" sheet="1" objects="1" scenarios="1" selectLockedCells="1"/>
  <mergeCells count="5">
    <mergeCell ref="D7:E7"/>
    <mergeCell ref="B10:C10"/>
    <mergeCell ref="B2:C2"/>
    <mergeCell ref="B6:E6"/>
    <mergeCell ref="B7:C7"/>
  </mergeCells>
  <dataValidations count="1">
    <dataValidation type="list" allowBlank="1" showInputMessage="1" showErrorMessage="1" errorTitle="Speler niet gevonden" error="Kies een bestaande speler" sqref="C11" xr:uid="{00000000-0002-0000-0000-000000000000}">
      <formula1>$B$8:$E$8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peler niet gevonden" error="Kies een bestaande speler" xr:uid="{BE36B2E3-0F21-4346-91F2-A4C7A170FBA3}">
          <x14:formula1>
            <xm:f>Berekeningen!$F$6:$I$6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48781-CA3C-4F9D-97FD-D4391267155D}">
  <sheetPr codeName="Sheet3"/>
  <dimension ref="A1:C16"/>
  <sheetViews>
    <sheetView showGridLines="0" zoomScaleNormal="100" workbookViewId="0">
      <selection activeCell="A2" sqref="A2"/>
    </sheetView>
  </sheetViews>
  <sheetFormatPr defaultColWidth="9.140625" defaultRowHeight="15" x14ac:dyDescent="0.25"/>
  <cols>
    <col min="1" max="1" width="7.7109375" style="39" customWidth="1"/>
    <col min="2" max="2" width="172.28515625" style="39" bestFit="1" customWidth="1"/>
    <col min="3" max="3" width="9.140625" style="39" customWidth="1"/>
    <col min="4" max="16384" width="9.140625" style="39"/>
  </cols>
  <sheetData>
    <row r="1" spans="1:3" ht="18.75" customHeight="1" x14ac:dyDescent="0.3">
      <c r="A1" s="122" t="s">
        <v>16</v>
      </c>
      <c r="B1" s="122"/>
      <c r="C1" s="42"/>
    </row>
    <row r="2" spans="1:3" x14ac:dyDescent="0.25">
      <c r="A2" s="56">
        <v>1</v>
      </c>
      <c r="B2" s="52" t="s">
        <v>21</v>
      </c>
      <c r="C2" s="40"/>
    </row>
    <row r="3" spans="1:3" x14ac:dyDescent="0.25">
      <c r="A3" s="56">
        <v>2</v>
      </c>
      <c r="B3" s="52" t="s">
        <v>22</v>
      </c>
      <c r="C3" s="40"/>
    </row>
    <row r="4" spans="1:3" x14ac:dyDescent="0.25">
      <c r="A4" s="56">
        <v>3</v>
      </c>
      <c r="B4" s="52" t="s">
        <v>23</v>
      </c>
      <c r="C4" s="40"/>
    </row>
    <row r="5" spans="1:3" x14ac:dyDescent="0.25">
      <c r="A5" s="56">
        <v>4</v>
      </c>
      <c r="B5" s="52" t="s">
        <v>15</v>
      </c>
      <c r="C5" s="40"/>
    </row>
    <row r="6" spans="1:3" x14ac:dyDescent="0.25">
      <c r="A6" s="56">
        <v>5</v>
      </c>
      <c r="B6" s="53" t="s">
        <v>26</v>
      </c>
      <c r="C6" s="41"/>
    </row>
    <row r="7" spans="1:3" ht="36.75" x14ac:dyDescent="0.25">
      <c r="A7" s="56"/>
      <c r="B7" s="54" t="s">
        <v>29</v>
      </c>
      <c r="C7" s="40"/>
    </row>
    <row r="8" spans="1:3" x14ac:dyDescent="0.25">
      <c r="A8" s="56">
        <v>6</v>
      </c>
      <c r="B8" s="52" t="s">
        <v>24</v>
      </c>
      <c r="C8" s="41"/>
    </row>
    <row r="9" spans="1:3" x14ac:dyDescent="0.25">
      <c r="A9" s="56">
        <v>7</v>
      </c>
      <c r="B9" s="55" t="s">
        <v>25</v>
      </c>
      <c r="C9" s="40"/>
    </row>
    <row r="15" spans="1:3" x14ac:dyDescent="0.25">
      <c r="A15" s="91" t="s">
        <v>31</v>
      </c>
    </row>
    <row r="16" spans="1:3" x14ac:dyDescent="0.25">
      <c r="A16" s="92" t="s">
        <v>30</v>
      </c>
    </row>
  </sheetData>
  <sheetProtection algorithmName="SHA-512" hashValue="+6ZVlA0n89/qKf/8xm+OrLgtb/CnqG5lYFEPql4xjoxO+Cuh/kherUYSbrM7IXTUFQcn6wBgsWVckkNKjwMHqA==" saltValue="bWr4wGxYOx2HAH2FIMbE8A==" spinCount="100000" sheet="1" objects="1" scenarios="1" selectLockedCells="1"/>
  <mergeCells count="1">
    <mergeCell ref="A1:B1"/>
  </mergeCells>
  <hyperlinks>
    <hyperlink ref="A16" r:id="rId1" display="mailto:laurens.antuma@outlook.com" xr:uid="{04517253-68B6-4BD8-BED9-ECC2DADD52BA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A3BC1-B18D-4BD1-B37D-43E3FF82CB5B}">
  <sheetPr codeName="Sheet4"/>
  <dimension ref="A1:L100"/>
  <sheetViews>
    <sheetView workbookViewId="0">
      <selection sqref="A1:C1"/>
    </sheetView>
  </sheetViews>
  <sheetFormatPr defaultRowHeight="15" x14ac:dyDescent="0.25"/>
  <cols>
    <col min="6" max="6" width="9.140625" customWidth="1"/>
  </cols>
  <sheetData>
    <row r="1" spans="1:12" ht="15" customHeight="1" thickBot="1" x14ac:dyDescent="0.3">
      <c r="A1" s="123" t="s">
        <v>9</v>
      </c>
      <c r="B1" s="123"/>
      <c r="C1" s="123"/>
      <c r="D1" s="51"/>
      <c r="E1" s="43"/>
      <c r="F1" s="43"/>
      <c r="G1" s="43"/>
      <c r="H1" s="43"/>
      <c r="I1" s="43"/>
      <c r="J1" s="43"/>
      <c r="K1" s="27" t="s">
        <v>1</v>
      </c>
      <c r="L1" s="4"/>
    </row>
    <row r="2" spans="1:12" ht="15" customHeight="1" x14ac:dyDescent="0.25">
      <c r="A2" s="47" t="s">
        <v>14</v>
      </c>
      <c r="B2" s="48" t="str">
        <f>IF(Instellingen!C3="",Instellingen!B3,Instellingen!C3)</f>
        <v>Wij</v>
      </c>
      <c r="C2" s="48" t="str">
        <f>IF(Instellingen!C4="",Instellingen!B4,Instellingen!C4)</f>
        <v>Zij</v>
      </c>
      <c r="D2" s="48"/>
      <c r="E2" s="36"/>
      <c r="F2" s="127" t="s">
        <v>13</v>
      </c>
      <c r="G2" s="128"/>
      <c r="H2" s="128"/>
      <c r="I2" s="129"/>
      <c r="K2" s="10">
        <v>0</v>
      </c>
      <c r="L2" s="4"/>
    </row>
    <row r="3" spans="1:12" ht="15" customHeight="1" thickBot="1" x14ac:dyDescent="0.3">
      <c r="A3" s="35">
        <v>0</v>
      </c>
      <c r="B3" s="35">
        <v>0</v>
      </c>
      <c r="C3" s="35">
        <v>0</v>
      </c>
      <c r="D3" s="35"/>
      <c r="E3" s="35"/>
      <c r="F3" s="88" t="str">
        <f>IF(Instellingen!B8="","Speler 1",Instellingen!B8)</f>
        <v>Speler 1</v>
      </c>
      <c r="G3" s="89" t="str">
        <f>IF(Instellingen!C8="","Speler 2",Instellingen!C8)</f>
        <v>Speler 2</v>
      </c>
      <c r="H3" s="89" t="str">
        <f>IF(Instellingen!D8="","Speler 3",Instellingen!D8)</f>
        <v>Speler 3</v>
      </c>
      <c r="I3" s="90" t="str">
        <f>IF(Instellingen!E8="","Speler 4",Instellingen!E8)</f>
        <v>Speler 4</v>
      </c>
      <c r="K3" s="10">
        <v>20</v>
      </c>
      <c r="L3" s="4"/>
    </row>
    <row r="4" spans="1:12" ht="15" customHeight="1" thickBot="1" x14ac:dyDescent="0.3">
      <c r="A4" s="35">
        <v>1</v>
      </c>
      <c r="B4" s="10" t="e">
        <f>IF(Puntentelling!H4="",NA(),(SUM(Puntentelling!$H$4:H4)+(COUNTIF(Puntentelling!$H$4:H4,"PIT")*262)+SUMIF(Puntentelling!$H$4:H4,"PIT",Puntentelling!$G$4:G4)))</f>
        <v>#N/A</v>
      </c>
      <c r="C4" s="10" t="e">
        <f>IF(Puntentelling!K4="",NA(),(SUM(Puntentelling!$K$4:K4)+(COUNTIF(Puntentelling!$K$4:K4,"PIT")*262)+SUMIF(Puntentelling!$K$4:K4,"PIT",Puntentelling!$J$4:J4)))</f>
        <v>#N/A</v>
      </c>
      <c r="D4" s="10"/>
      <c r="E4" s="10"/>
      <c r="F4" s="10"/>
      <c r="G4" s="10"/>
      <c r="H4" s="10"/>
      <c r="I4" s="10"/>
      <c r="J4" s="10"/>
      <c r="K4" s="10">
        <v>40</v>
      </c>
      <c r="L4" s="4"/>
    </row>
    <row r="5" spans="1:12" ht="15" customHeight="1" x14ac:dyDescent="0.25">
      <c r="A5" s="35">
        <v>2</v>
      </c>
      <c r="B5" s="10" t="e">
        <f>IF(Puntentelling!H5="",NA(),(SUM(Puntentelling!$H$4:H5)+(COUNTIF(Puntentelling!$H$4:H5,"PIT")*262)+SUMIF(Puntentelling!$H$4:H5,"PIT",Puntentelling!$G$4:G5)))</f>
        <v>#N/A</v>
      </c>
      <c r="C5" s="10" t="e">
        <f>IF(Puntentelling!K5="",NA(),(SUM(Puntentelling!$K$4:K5)+(COUNTIF(Puntentelling!$K$4:K5,"PIT")*262)+SUMIF(Puntentelling!$K$4:K5,"PIT",Puntentelling!$J$4:J5)))</f>
        <v>#N/A</v>
      </c>
      <c r="D5" s="10"/>
      <c r="E5" s="10"/>
      <c r="F5" s="124" t="s">
        <v>18</v>
      </c>
      <c r="G5" s="125"/>
      <c r="H5" s="125"/>
      <c r="I5" s="126"/>
      <c r="J5" s="10"/>
      <c r="K5" s="10">
        <v>50</v>
      </c>
      <c r="L5" s="4"/>
    </row>
    <row r="6" spans="1:12" ht="15" customHeight="1" thickBot="1" x14ac:dyDescent="0.3">
      <c r="A6" s="35">
        <v>3</v>
      </c>
      <c r="B6" s="10" t="e">
        <f>IF(Puntentelling!H6="",NA(),(SUM(Puntentelling!$H$4:H6)+(COUNTIF(Puntentelling!$H$4:H6,"PIT")*262)+SUMIF(Puntentelling!$H$4:H6,"PIT",Puntentelling!$G$4:G6)))</f>
        <v>#N/A</v>
      </c>
      <c r="C6" s="10" t="e">
        <f>IF(Puntentelling!K6="",NA(),(SUM(Puntentelling!$K$4:K6)+(COUNTIF(Puntentelling!$K$4:K6,"PIT")*262)+SUMIF(Puntentelling!$K$4:K6,"PIT",Puntentelling!$J$4:J6)))</f>
        <v>#N/A</v>
      </c>
      <c r="D6" s="10"/>
      <c r="E6" s="10"/>
      <c r="F6" s="44" t="str">
        <f>IF(Instellingen!C11="","",IF(OR(Instellingen!C11=Instellingen!D8,Instellingen!C11=Instellingen!E8),Instellingen!B8,""))</f>
        <v/>
      </c>
      <c r="G6" s="45" t="str">
        <f>IF(Instellingen!C11="","",IF(OR(Instellingen!C11=Instellingen!D8,Instellingen!C11=Instellingen!E8),Instellingen!C8,""))</f>
        <v/>
      </c>
      <c r="H6" s="45" t="str">
        <f>IF(Instellingen!C11="","",IF(OR(Instellingen!C11=Instellingen!B8,Instellingen!C11=Instellingen!C8),Instellingen!D8,""))</f>
        <v/>
      </c>
      <c r="I6" s="46" t="str">
        <f>IF(Instellingen!C11="","",IF(OR(Instellingen!C11=Instellingen!B8,Instellingen!C11=Instellingen!C8),Instellingen!E8,""))</f>
        <v/>
      </c>
      <c r="J6" s="10"/>
      <c r="K6" s="10">
        <v>60</v>
      </c>
      <c r="L6" s="4"/>
    </row>
    <row r="7" spans="1:12" ht="15" customHeight="1" x14ac:dyDescent="0.25">
      <c r="A7" s="35">
        <v>4</v>
      </c>
      <c r="B7" s="10" t="e">
        <f>IF(Puntentelling!H7="",NA(),(SUM(Puntentelling!$H$4:H7)+(COUNTIF(Puntentelling!$H$4:H7,"PIT")*262)+SUMIF(Puntentelling!$H$4:H7,"PIT",Puntentelling!$G$4:G7)))</f>
        <v>#N/A</v>
      </c>
      <c r="C7" s="10" t="e">
        <f>IF(Puntentelling!K7="",NA(),(SUM(Puntentelling!$K$4:K7)+(COUNTIF(Puntentelling!$K$4:K7,"PIT")*262)+SUMIF(Puntentelling!$K$4:K7,"PIT",Puntentelling!$J$4:J7)))</f>
        <v>#N/A</v>
      </c>
      <c r="D7" s="10"/>
      <c r="E7" s="10"/>
      <c r="F7" s="10"/>
      <c r="G7" s="10"/>
      <c r="H7" s="10"/>
      <c r="I7" s="10"/>
      <c r="J7" s="10"/>
      <c r="K7" s="10">
        <v>70</v>
      </c>
      <c r="L7" s="4"/>
    </row>
    <row r="8" spans="1:12" ht="15" customHeight="1" x14ac:dyDescent="0.25">
      <c r="A8" s="35">
        <v>5</v>
      </c>
      <c r="B8" s="10" t="e">
        <f>IF(Puntentelling!H8="",NA(),(SUM(Puntentelling!$H$4:H8)+(COUNTIF(Puntentelling!$H$4:H8,"PIT")*262)+SUMIF(Puntentelling!$H$4:H8,"PIT",Puntentelling!$G$4:G8)))</f>
        <v>#N/A</v>
      </c>
      <c r="C8" s="10" t="e">
        <f>IF(Puntentelling!K8="",NA(),(SUM(Puntentelling!$K$4:K8)+(COUNTIF(Puntentelling!$K$4:K8,"PIT")*262)+SUMIF(Puntentelling!$K$4:K8,"PIT",Puntentelling!$J$4:J8)))</f>
        <v>#N/A</v>
      </c>
      <c r="D8" s="10"/>
      <c r="E8" s="10"/>
      <c r="J8" s="10"/>
      <c r="K8" s="10">
        <v>80</v>
      </c>
      <c r="L8" s="4"/>
    </row>
    <row r="9" spans="1:12" ht="15" customHeight="1" x14ac:dyDescent="0.25">
      <c r="A9" s="35">
        <v>6</v>
      </c>
      <c r="B9" s="10" t="e">
        <f>IF(Puntentelling!H9="",NA(),(SUM(Puntentelling!$H$4:H9)+(COUNTIF(Puntentelling!$H$4:H9,"PIT")*262)+SUMIF(Puntentelling!$H$4:H9,"PIT",Puntentelling!$G$4:G9)))</f>
        <v>#N/A</v>
      </c>
      <c r="C9" s="10" t="e">
        <f>IF(Puntentelling!K9="",NA(),(SUM(Puntentelling!$K$4:K9)+(COUNTIF(Puntentelling!$K$4:K9,"PIT")*262)+SUMIF(Puntentelling!$K$4:K9,"PIT",Puntentelling!$J$4:J9)))</f>
        <v>#N/A</v>
      </c>
      <c r="D9" s="10"/>
      <c r="E9" s="10"/>
      <c r="J9" s="10"/>
      <c r="K9" s="10">
        <v>90</v>
      </c>
      <c r="L9" s="4"/>
    </row>
    <row r="10" spans="1:12" ht="15" customHeight="1" x14ac:dyDescent="0.25">
      <c r="A10" s="35">
        <v>7</v>
      </c>
      <c r="B10" s="10" t="e">
        <f>IF(Puntentelling!H10="",NA(),(SUM(Puntentelling!$H$4:H10)+(COUNTIF(Puntentelling!$H$4:H10,"PIT")*262)+SUMIF(Puntentelling!$H$4:H10,"PIT",Puntentelling!$G$4:G10)))</f>
        <v>#N/A</v>
      </c>
      <c r="C10" s="10" t="e">
        <f>IF(Puntentelling!K10="",NA(),(SUM(Puntentelling!$K$4:K10)+(COUNTIF(Puntentelling!$K$4:K10,"PIT")*262)+SUMIF(Puntentelling!$K$4:K10,"PIT",Puntentelling!$J$4:J10)))</f>
        <v>#N/A</v>
      </c>
      <c r="D10" s="10"/>
      <c r="E10" s="10"/>
      <c r="J10" s="10"/>
      <c r="K10" s="10">
        <v>100</v>
      </c>
      <c r="L10" s="4"/>
    </row>
    <row r="11" spans="1:12" ht="15" customHeight="1" x14ac:dyDescent="0.25">
      <c r="A11" s="35">
        <v>8</v>
      </c>
      <c r="B11" s="10" t="e">
        <f>IF(Puntentelling!H11="",NA(),(SUM(Puntentelling!$H$4:H11)+(COUNTIF(Puntentelling!$H$4:H11,"PIT")*262)+SUMIF(Puntentelling!$H$4:H11,"PIT",Puntentelling!$G$4:G11)))</f>
        <v>#N/A</v>
      </c>
      <c r="C11" s="10" t="e">
        <f>IF(Puntentelling!K11="",NA(),(SUM(Puntentelling!$K$4:K11)+(COUNTIF(Puntentelling!$K$4:K11,"PIT")*262)+SUMIF(Puntentelling!$K$4:K11,"PIT",Puntentelling!$J$4:J11)))</f>
        <v>#N/A</v>
      </c>
      <c r="D11" s="10"/>
      <c r="E11" s="10"/>
      <c r="J11" s="10"/>
      <c r="K11" s="10">
        <v>110</v>
      </c>
      <c r="L11" s="4"/>
    </row>
    <row r="12" spans="1:12" ht="15" customHeight="1" x14ac:dyDescent="0.25">
      <c r="A12" s="35">
        <v>9</v>
      </c>
      <c r="B12" s="10" t="e">
        <f>IF(Puntentelling!H12="",NA(),(SUM(Puntentelling!$H$4:H12)+(COUNTIF(Puntentelling!$H$4:H12,"PIT")*262)+SUMIF(Puntentelling!$H$4:H12,"PIT",Puntentelling!$G$4:G12)))</f>
        <v>#N/A</v>
      </c>
      <c r="C12" s="10" t="e">
        <f>IF(Puntentelling!K12="",NA(),(SUM(Puntentelling!$K$4:K12)+(COUNTIF(Puntentelling!$K$4:K12,"PIT")*262)+SUMIF(Puntentelling!$K$4:K12,"PIT",Puntentelling!$J$4:J12)))</f>
        <v>#N/A</v>
      </c>
      <c r="D12" s="10"/>
      <c r="E12" s="10"/>
      <c r="I12" s="4"/>
      <c r="J12" s="10"/>
      <c r="K12" s="10">
        <v>120</v>
      </c>
      <c r="L12" s="4"/>
    </row>
    <row r="13" spans="1:12" ht="15" customHeight="1" x14ac:dyDescent="0.25">
      <c r="A13" s="35">
        <v>10</v>
      </c>
      <c r="B13" s="10" t="e">
        <f>IF(Puntentelling!H13="",NA(),(SUM(Puntentelling!$H$4:H13)+(COUNTIF(Puntentelling!$H$4:H13,"PIT")*262)+SUMIF(Puntentelling!$H$4:H13,"PIT",Puntentelling!$G$4:G13)))</f>
        <v>#N/A</v>
      </c>
      <c r="C13" s="10" t="e">
        <f>IF(Puntentelling!K13="",NA(),(SUM(Puntentelling!$K$4:K13)+(COUNTIF(Puntentelling!$K$4:K13,"PIT")*262)+SUMIF(Puntentelling!$K$4:K13,"PIT",Puntentelling!$J$4:J13)))</f>
        <v>#N/A</v>
      </c>
      <c r="D13" s="10"/>
      <c r="E13" s="10"/>
      <c r="I13" s="4"/>
      <c r="J13" s="10"/>
      <c r="K13" s="10">
        <v>130</v>
      </c>
      <c r="L13" s="4"/>
    </row>
    <row r="14" spans="1:12" ht="15" customHeight="1" x14ac:dyDescent="0.25">
      <c r="A14" s="35">
        <v>11</v>
      </c>
      <c r="B14" s="10" t="e">
        <f>IF(Puntentelling!H14="",NA(),(SUM(Puntentelling!$H$4:H14)+(COUNTIF(Puntentelling!$H$4:H14,"PIT")*262)+SUMIF(Puntentelling!$H$4:H14,"PIT",Puntentelling!$G$4:G14)))</f>
        <v>#N/A</v>
      </c>
      <c r="C14" s="10" t="e">
        <f>IF(Puntentelling!K14="",NA(),(SUM(Puntentelling!$K$4:K14)+(COUNTIF(Puntentelling!$K$4:K14,"PIT")*262)+SUMIF(Puntentelling!$K$4:K14,"PIT",Puntentelling!$J$4:J14)))</f>
        <v>#N/A</v>
      </c>
      <c r="D14" s="10"/>
      <c r="E14" s="10"/>
      <c r="I14" s="4"/>
      <c r="J14" s="10"/>
      <c r="K14" s="10">
        <v>140</v>
      </c>
      <c r="L14" s="4"/>
    </row>
    <row r="15" spans="1:12" ht="15" customHeight="1" x14ac:dyDescent="0.25">
      <c r="A15" s="35">
        <v>12</v>
      </c>
      <c r="B15" s="10" t="e">
        <f>IF(Puntentelling!H15="",NA(),(SUM(Puntentelling!$H$4:H15)+(COUNTIF(Puntentelling!$H$4:H15,"PIT")*262)+SUMIF(Puntentelling!$H$4:H15,"PIT",Puntentelling!$G$4:G15)))</f>
        <v>#N/A</v>
      </c>
      <c r="C15" s="10" t="e">
        <f>IF(Puntentelling!K15="",NA(),(SUM(Puntentelling!$K$4:K15)+(COUNTIF(Puntentelling!$K$4:K15,"PIT")*262)+SUMIF(Puntentelling!$K$4:K15,"PIT",Puntentelling!$J$4:J15)))</f>
        <v>#N/A</v>
      </c>
      <c r="D15" s="10"/>
      <c r="E15" s="10"/>
      <c r="I15" s="4"/>
      <c r="J15" s="10"/>
      <c r="K15" s="10">
        <v>150</v>
      </c>
      <c r="L15" s="4"/>
    </row>
    <row r="16" spans="1:12" ht="15" customHeight="1" x14ac:dyDescent="0.25">
      <c r="A16" s="35">
        <v>13</v>
      </c>
      <c r="B16" s="10" t="e">
        <f>IF(Puntentelling!H16="",NA(),(SUM(Puntentelling!$H$4:H16)+(COUNTIF(Puntentelling!$H$4:H16,"PIT")*262)+SUMIF(Puntentelling!$H$4:H16,"PIT",Puntentelling!$G$4:G16)))</f>
        <v>#N/A</v>
      </c>
      <c r="C16" s="10" t="e">
        <f>IF(Puntentelling!K16="",NA(),(SUM(Puntentelling!$K$4:K16)+(COUNTIF(Puntentelling!$K$4:K16,"PIT")*262)+SUMIF(Puntentelling!$K$4:K16,"PIT",Puntentelling!$J$4:J16)))</f>
        <v>#N/A</v>
      </c>
      <c r="D16" s="10"/>
      <c r="E16" s="10"/>
      <c r="I16" s="4"/>
      <c r="J16" s="10"/>
      <c r="K16" s="10">
        <v>160</v>
      </c>
      <c r="L16" s="4"/>
    </row>
    <row r="17" spans="1:12" ht="15" customHeight="1" x14ac:dyDescent="0.25">
      <c r="A17" s="35">
        <v>14</v>
      </c>
      <c r="B17" s="10" t="e">
        <f>IF(Puntentelling!H17="",NA(),(SUM(Puntentelling!$H$4:H17)+(COUNTIF(Puntentelling!$H$4:H17,"PIT")*262)+SUMIF(Puntentelling!$H$4:H17,"PIT",Puntentelling!$G$4:G17)))</f>
        <v>#N/A</v>
      </c>
      <c r="C17" s="10" t="e">
        <f>IF(Puntentelling!K17="",NA(),(SUM(Puntentelling!$K$4:K17)+(COUNTIF(Puntentelling!$K$4:K17,"PIT")*262)+SUMIF(Puntentelling!$K$4:K17,"PIT",Puntentelling!$J$4:J17)))</f>
        <v>#N/A</v>
      </c>
      <c r="D17" s="10"/>
      <c r="E17" s="10"/>
      <c r="I17" s="4"/>
      <c r="J17" s="10"/>
      <c r="K17" s="10">
        <v>170</v>
      </c>
      <c r="L17" s="4"/>
    </row>
    <row r="18" spans="1:12" ht="15" customHeight="1" x14ac:dyDescent="0.25">
      <c r="A18" s="35">
        <v>15</v>
      </c>
      <c r="B18" s="10" t="e">
        <f>IF(Puntentelling!H18="",NA(),(SUM(Puntentelling!$H$4:H18)+(COUNTIF(Puntentelling!$H$4:H18,"PIT")*262)+SUMIF(Puntentelling!$H$4:H18,"PIT",Puntentelling!$G$4:G18)))</f>
        <v>#N/A</v>
      </c>
      <c r="C18" s="10" t="e">
        <f>IF(Puntentelling!K18="",NA(),(SUM(Puntentelling!$K$4:K18)+(COUNTIF(Puntentelling!$K$4:K18,"PIT")*262)+SUMIF(Puntentelling!$K$4:K18,"PIT",Puntentelling!$J$4:J18)))</f>
        <v>#N/A</v>
      </c>
      <c r="D18" s="10"/>
      <c r="E18" s="10"/>
      <c r="I18" s="4"/>
      <c r="J18" s="10"/>
      <c r="K18" s="10">
        <v>180</v>
      </c>
      <c r="L18" s="4"/>
    </row>
    <row r="19" spans="1:12" ht="15" customHeight="1" x14ac:dyDescent="0.25">
      <c r="A19" s="35">
        <v>16</v>
      </c>
      <c r="B19" s="10" t="e">
        <f>IF(Puntentelling!H19="",NA(),(SUM(Puntentelling!$H$4:H19)+(COUNTIF(Puntentelling!$H$4:H19,"PIT")*262)+SUMIF(Puntentelling!$H$4:H19,"PIT",Puntentelling!$G$4:G19)))</f>
        <v>#N/A</v>
      </c>
      <c r="C19" s="10" t="e">
        <f>IF(Puntentelling!K19="",NA(),(SUM(Puntentelling!$K$4:K19)+(COUNTIF(Puntentelling!$K$4:K19,"PIT")*262)+SUMIF(Puntentelling!$K$4:K19,"PIT",Puntentelling!$J$4:J19)))</f>
        <v>#N/A</v>
      </c>
      <c r="D19" s="10"/>
      <c r="E19" s="10"/>
      <c r="I19" s="4"/>
      <c r="J19" s="10"/>
      <c r="K19" s="10">
        <v>190</v>
      </c>
      <c r="L19" s="4"/>
    </row>
    <row r="20" spans="1:12" ht="15" customHeight="1" x14ac:dyDescent="0.25">
      <c r="I20" s="4"/>
      <c r="K20" s="10">
        <v>200</v>
      </c>
    </row>
    <row r="21" spans="1:12" ht="15" customHeight="1" x14ac:dyDescent="0.25">
      <c r="I21" s="4"/>
      <c r="K21" s="10">
        <v>210</v>
      </c>
    </row>
    <row r="22" spans="1:12" x14ac:dyDescent="0.25">
      <c r="I22" s="4"/>
      <c r="K22" s="10">
        <v>220</v>
      </c>
    </row>
    <row r="23" spans="1:12" x14ac:dyDescent="0.25">
      <c r="I23" s="4"/>
      <c r="K23" s="10">
        <v>230</v>
      </c>
    </row>
    <row r="24" spans="1:12" x14ac:dyDescent="0.25">
      <c r="I24" s="4"/>
      <c r="J24" s="4"/>
      <c r="K24" s="10">
        <v>240</v>
      </c>
    </row>
    <row r="25" spans="1:12" x14ac:dyDescent="0.25">
      <c r="I25" s="4"/>
      <c r="J25" s="4"/>
      <c r="K25" s="10">
        <v>250</v>
      </c>
    </row>
    <row r="26" spans="1:12" x14ac:dyDescent="0.25">
      <c r="I26" s="4"/>
      <c r="J26" s="4"/>
      <c r="K26" s="10">
        <v>260</v>
      </c>
    </row>
    <row r="27" spans="1:12" x14ac:dyDescent="0.25">
      <c r="I27" s="4"/>
      <c r="J27" s="4"/>
      <c r="K27" s="10">
        <v>270</v>
      </c>
    </row>
    <row r="28" spans="1:12" x14ac:dyDescent="0.25">
      <c r="I28" s="4"/>
      <c r="J28" s="4"/>
      <c r="K28" s="10">
        <v>280</v>
      </c>
    </row>
    <row r="29" spans="1:12" x14ac:dyDescent="0.25">
      <c r="I29" s="4"/>
      <c r="J29" s="4"/>
      <c r="K29" s="10">
        <v>290</v>
      </c>
    </row>
    <row r="30" spans="1:12" x14ac:dyDescent="0.25">
      <c r="I30" s="4"/>
      <c r="J30" s="4"/>
      <c r="K30" s="10">
        <v>300</v>
      </c>
    </row>
    <row r="31" spans="1:12" x14ac:dyDescent="0.25">
      <c r="I31" s="4"/>
      <c r="J31" s="4"/>
      <c r="K31" s="10">
        <v>310</v>
      </c>
    </row>
    <row r="32" spans="1:12" x14ac:dyDescent="0.25">
      <c r="I32" s="4"/>
      <c r="J32" s="4"/>
      <c r="K32" s="10">
        <v>320</v>
      </c>
    </row>
    <row r="33" spans="9:11" x14ac:dyDescent="0.25">
      <c r="I33" s="4"/>
      <c r="J33" s="4"/>
      <c r="K33" s="10">
        <v>330</v>
      </c>
    </row>
    <row r="34" spans="9:11" x14ac:dyDescent="0.25">
      <c r="I34" s="4"/>
      <c r="J34" s="4"/>
      <c r="K34" s="10">
        <v>340</v>
      </c>
    </row>
    <row r="35" spans="9:11" x14ac:dyDescent="0.25">
      <c r="I35" s="4"/>
      <c r="J35" s="4"/>
      <c r="K35" s="10">
        <v>350</v>
      </c>
    </row>
    <row r="36" spans="9:11" x14ac:dyDescent="0.25">
      <c r="I36" s="4"/>
      <c r="J36" s="4"/>
      <c r="K36" s="10">
        <v>360</v>
      </c>
    </row>
    <row r="37" spans="9:11" x14ac:dyDescent="0.25">
      <c r="I37" s="4"/>
      <c r="J37" s="4"/>
      <c r="K37" s="10">
        <v>370</v>
      </c>
    </row>
    <row r="38" spans="9:11" x14ac:dyDescent="0.25">
      <c r="I38" s="4"/>
      <c r="J38" s="4"/>
      <c r="K38" s="10">
        <v>380</v>
      </c>
    </row>
    <row r="39" spans="9:11" x14ac:dyDescent="0.25">
      <c r="I39" s="4"/>
      <c r="J39" s="4"/>
      <c r="K39" s="10">
        <v>390</v>
      </c>
    </row>
    <row r="40" spans="9:11" x14ac:dyDescent="0.25">
      <c r="I40" s="4"/>
      <c r="J40" s="4"/>
      <c r="K40" s="10">
        <v>400</v>
      </c>
    </row>
    <row r="41" spans="9:11" x14ac:dyDescent="0.25">
      <c r="I41" s="4"/>
      <c r="J41" s="4"/>
      <c r="K41" s="10">
        <v>410</v>
      </c>
    </row>
    <row r="42" spans="9:11" x14ac:dyDescent="0.25">
      <c r="I42" s="4"/>
      <c r="J42" s="4"/>
      <c r="K42" s="10">
        <v>420</v>
      </c>
    </row>
    <row r="43" spans="9:11" x14ac:dyDescent="0.25">
      <c r="I43" s="4"/>
      <c r="J43" s="4"/>
      <c r="K43" s="10">
        <v>430</v>
      </c>
    </row>
    <row r="44" spans="9:11" x14ac:dyDescent="0.25">
      <c r="I44" s="4"/>
      <c r="J44" s="4"/>
      <c r="K44" s="10">
        <v>440</v>
      </c>
    </row>
    <row r="45" spans="9:11" x14ac:dyDescent="0.25">
      <c r="I45" s="4"/>
      <c r="J45" s="4"/>
      <c r="K45" s="10">
        <v>450</v>
      </c>
    </row>
    <row r="46" spans="9:11" x14ac:dyDescent="0.25">
      <c r="I46" s="4"/>
      <c r="J46" s="4"/>
      <c r="K46" s="10">
        <v>460</v>
      </c>
    </row>
    <row r="47" spans="9:11" x14ac:dyDescent="0.25">
      <c r="I47" s="4"/>
      <c r="J47" s="4"/>
      <c r="K47" s="10">
        <v>470</v>
      </c>
    </row>
    <row r="48" spans="9:11" x14ac:dyDescent="0.25">
      <c r="I48" s="4"/>
      <c r="J48" s="4"/>
      <c r="K48" s="10">
        <v>480</v>
      </c>
    </row>
    <row r="49" spans="9:11" x14ac:dyDescent="0.25">
      <c r="I49" s="4"/>
      <c r="J49" s="4"/>
      <c r="K49" s="10">
        <v>490</v>
      </c>
    </row>
    <row r="50" spans="9:11" x14ac:dyDescent="0.25">
      <c r="J50" s="4"/>
      <c r="K50" s="10">
        <v>500</v>
      </c>
    </row>
    <row r="51" spans="9:11" x14ac:dyDescent="0.25">
      <c r="J51" s="4"/>
      <c r="K51" s="10">
        <v>510</v>
      </c>
    </row>
    <row r="52" spans="9:11" x14ac:dyDescent="0.25">
      <c r="J52" s="4"/>
      <c r="K52" s="10">
        <v>520</v>
      </c>
    </row>
    <row r="53" spans="9:11" x14ac:dyDescent="0.25">
      <c r="J53" s="4"/>
      <c r="K53" s="10">
        <v>530</v>
      </c>
    </row>
    <row r="54" spans="9:11" x14ac:dyDescent="0.25">
      <c r="J54" s="4"/>
      <c r="K54" s="10">
        <v>540</v>
      </c>
    </row>
    <row r="55" spans="9:11" x14ac:dyDescent="0.25">
      <c r="J55" s="4"/>
      <c r="K55" s="10">
        <v>550</v>
      </c>
    </row>
    <row r="56" spans="9:11" x14ac:dyDescent="0.25">
      <c r="J56" s="4"/>
      <c r="K56" s="10">
        <v>560</v>
      </c>
    </row>
    <row r="57" spans="9:11" x14ac:dyDescent="0.25">
      <c r="J57" s="4"/>
      <c r="K57" s="10">
        <v>570</v>
      </c>
    </row>
    <row r="58" spans="9:11" x14ac:dyDescent="0.25">
      <c r="J58" s="4"/>
      <c r="K58" s="10">
        <v>580</v>
      </c>
    </row>
    <row r="59" spans="9:11" x14ac:dyDescent="0.25">
      <c r="J59" s="4"/>
      <c r="K59" s="10">
        <v>590</v>
      </c>
    </row>
    <row r="60" spans="9:11" x14ac:dyDescent="0.25">
      <c r="J60" s="4"/>
      <c r="K60" s="10">
        <v>600</v>
      </c>
    </row>
    <row r="61" spans="9:11" x14ac:dyDescent="0.25">
      <c r="J61" s="4"/>
      <c r="K61" s="10">
        <v>610</v>
      </c>
    </row>
    <row r="62" spans="9:11" x14ac:dyDescent="0.25">
      <c r="K62" s="10">
        <v>620</v>
      </c>
    </row>
    <row r="63" spans="9:11" x14ac:dyDescent="0.25">
      <c r="K63" s="10">
        <v>630</v>
      </c>
    </row>
    <row r="64" spans="9:11" x14ac:dyDescent="0.25">
      <c r="K64" s="10">
        <v>640</v>
      </c>
    </row>
    <row r="65" spans="11:11" x14ac:dyDescent="0.25">
      <c r="K65" s="10">
        <v>650</v>
      </c>
    </row>
    <row r="66" spans="11:11" x14ac:dyDescent="0.25">
      <c r="K66" s="10">
        <v>660</v>
      </c>
    </row>
    <row r="67" spans="11:11" x14ac:dyDescent="0.25">
      <c r="K67" s="10">
        <v>670</v>
      </c>
    </row>
    <row r="68" spans="11:11" x14ac:dyDescent="0.25">
      <c r="K68" s="10">
        <v>680</v>
      </c>
    </row>
    <row r="69" spans="11:11" x14ac:dyDescent="0.25">
      <c r="K69" s="10">
        <v>690</v>
      </c>
    </row>
    <row r="70" spans="11:11" x14ac:dyDescent="0.25">
      <c r="K70" s="10">
        <v>700</v>
      </c>
    </row>
    <row r="71" spans="11:11" x14ac:dyDescent="0.25">
      <c r="K71" s="10">
        <v>710</v>
      </c>
    </row>
    <row r="72" spans="11:11" x14ac:dyDescent="0.25">
      <c r="K72" s="10">
        <v>720</v>
      </c>
    </row>
    <row r="73" spans="11:11" x14ac:dyDescent="0.25">
      <c r="K73" s="10">
        <v>730</v>
      </c>
    </row>
    <row r="74" spans="11:11" x14ac:dyDescent="0.25">
      <c r="K74" s="10">
        <v>740</v>
      </c>
    </row>
    <row r="75" spans="11:11" x14ac:dyDescent="0.25">
      <c r="K75" s="10">
        <v>750</v>
      </c>
    </row>
    <row r="76" spans="11:11" x14ac:dyDescent="0.25">
      <c r="K76" s="10">
        <v>760</v>
      </c>
    </row>
    <row r="77" spans="11:11" x14ac:dyDescent="0.25">
      <c r="K77" s="10">
        <v>770</v>
      </c>
    </row>
    <row r="78" spans="11:11" x14ac:dyDescent="0.25">
      <c r="K78" s="10">
        <v>780</v>
      </c>
    </row>
    <row r="79" spans="11:11" x14ac:dyDescent="0.25">
      <c r="K79" s="10">
        <v>790</v>
      </c>
    </row>
    <row r="80" spans="11:11" x14ac:dyDescent="0.25">
      <c r="K80" s="10">
        <v>800</v>
      </c>
    </row>
    <row r="81" spans="11:11" x14ac:dyDescent="0.25">
      <c r="K81" s="10">
        <v>810</v>
      </c>
    </row>
    <row r="82" spans="11:11" x14ac:dyDescent="0.25">
      <c r="K82" s="10">
        <v>820</v>
      </c>
    </row>
    <row r="83" spans="11:11" x14ac:dyDescent="0.25">
      <c r="K83" s="10">
        <v>830</v>
      </c>
    </row>
    <row r="84" spans="11:11" x14ac:dyDescent="0.25">
      <c r="K84" s="10">
        <v>840</v>
      </c>
    </row>
    <row r="85" spans="11:11" x14ac:dyDescent="0.25">
      <c r="K85" s="10">
        <v>850</v>
      </c>
    </row>
    <row r="86" spans="11:11" x14ac:dyDescent="0.25">
      <c r="K86" s="10">
        <v>860</v>
      </c>
    </row>
    <row r="87" spans="11:11" x14ac:dyDescent="0.25">
      <c r="K87" s="10">
        <v>870</v>
      </c>
    </row>
    <row r="88" spans="11:11" x14ac:dyDescent="0.25">
      <c r="K88" s="10">
        <v>880</v>
      </c>
    </row>
    <row r="89" spans="11:11" x14ac:dyDescent="0.25">
      <c r="K89" s="10">
        <v>890</v>
      </c>
    </row>
    <row r="90" spans="11:11" x14ac:dyDescent="0.25">
      <c r="K90" s="10">
        <v>900</v>
      </c>
    </row>
    <row r="91" spans="11:11" x14ac:dyDescent="0.25">
      <c r="K91" s="10">
        <v>910</v>
      </c>
    </row>
    <row r="92" spans="11:11" x14ac:dyDescent="0.25">
      <c r="K92" s="10">
        <v>920</v>
      </c>
    </row>
    <row r="93" spans="11:11" x14ac:dyDescent="0.25">
      <c r="K93" s="10">
        <v>930</v>
      </c>
    </row>
    <row r="94" spans="11:11" x14ac:dyDescent="0.25">
      <c r="K94" s="10">
        <v>940</v>
      </c>
    </row>
    <row r="95" spans="11:11" x14ac:dyDescent="0.25">
      <c r="K95" s="10">
        <v>950</v>
      </c>
    </row>
    <row r="96" spans="11:11" x14ac:dyDescent="0.25">
      <c r="K96" s="10">
        <v>960</v>
      </c>
    </row>
    <row r="97" spans="11:11" x14ac:dyDescent="0.25">
      <c r="K97" s="10">
        <v>970</v>
      </c>
    </row>
    <row r="98" spans="11:11" x14ac:dyDescent="0.25">
      <c r="K98" s="10">
        <v>980</v>
      </c>
    </row>
    <row r="99" spans="11:11" x14ac:dyDescent="0.25">
      <c r="K99" s="10">
        <v>990</v>
      </c>
    </row>
    <row r="100" spans="11:11" x14ac:dyDescent="0.25">
      <c r="K100" s="10">
        <v>1000</v>
      </c>
    </row>
  </sheetData>
  <sheetProtection algorithmName="SHA-512" hashValue="3EQX7X+lmTyGs/qZM80Y2KxE913FKVZskn0fHsISisRPNj6/DQ0EQ85oCpxu5VSPfNZcqlDp3OhEzszmVzBmJw==" saltValue="6FYvEo/soOLyK0Jrs2iALw==" spinCount="100000" sheet="1" objects="1" scenarios="1"/>
  <mergeCells count="3">
    <mergeCell ref="A1:C1"/>
    <mergeCell ref="F5:I5"/>
    <mergeCell ref="F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Puntentelling</vt:lpstr>
      <vt:lpstr>Instellingen</vt:lpstr>
      <vt:lpstr>Instructies</vt:lpstr>
      <vt:lpstr>Berekeningen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Laurens Antuma</dc:creator>
  <cp:lastModifiedBy>Antuma, Laurens</cp:lastModifiedBy>
  <dcterms:created xsi:type="dcterms:W3CDTF">2015-11-01T19:55:14Z</dcterms:created>
  <dcterms:modified xsi:type="dcterms:W3CDTF">2023-07-21T07:30:12Z</dcterms:modified>
</cp:coreProperties>
</file>